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Dell\Downloads\Jennys Clients\Rojer - Prestige Contractors Services\149-15 117th St Queens NY\"/>
    </mc:Choice>
  </mc:AlternateContent>
  <bookViews>
    <workbookView xWindow="0" yWindow="0" windowWidth="28800" windowHeight="12435"/>
  </bookViews>
  <sheets>
    <sheet name="TAKE-OFF" sheetId="3" r:id="rId1"/>
  </sheets>
  <definedNames>
    <definedName name="_xlnm._FilterDatabase" localSheetId="0" hidden="1">'TAKE-OFF'!$A$1:$N$52</definedName>
    <definedName name="_xlnm.Print_Area" localSheetId="0">'TAKE-OFF'!$A$2:$N$52</definedName>
    <definedName name="_xlnm.Print_Titles" localSheetId="0">'TAKE-OFF'!$1:$10</definedName>
  </definedNames>
  <calcPr calcId="152511"/>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21" i="3" l="1"/>
  <c r="A25" i="3"/>
  <c r="A26" i="3"/>
  <c r="A28" i="3"/>
  <c r="A29" i="3"/>
  <c r="A31" i="3"/>
  <c r="A32" i="3"/>
  <c r="A34" i="3"/>
  <c r="A35" i="3"/>
  <c r="A37" i="3"/>
  <c r="A38" i="3"/>
  <c r="A40" i="3"/>
  <c r="A41" i="3"/>
  <c r="A43" i="3"/>
  <c r="A44" i="3"/>
  <c r="A13" i="3"/>
  <c r="A14" i="3" s="1"/>
  <c r="A15" i="3" s="1"/>
  <c r="A16" i="3" s="1"/>
  <c r="D45" i="3"/>
  <c r="G42" i="3"/>
  <c r="L42" i="3" s="1"/>
  <c r="D24" i="3"/>
  <c r="G24" i="3" s="1"/>
  <c r="K24" i="3" s="1"/>
  <c r="G23" i="3"/>
  <c r="J23" i="3" s="1"/>
  <c r="M23" i="3" s="1"/>
  <c r="G22" i="3"/>
  <c r="K22" i="3" s="1"/>
  <c r="N21" i="3"/>
  <c r="L21" i="3"/>
  <c r="K21" i="3"/>
  <c r="J21" i="3"/>
  <c r="M21" i="3" s="1"/>
  <c r="B9" i="3"/>
  <c r="G12" i="3"/>
  <c r="L12" i="3" s="1"/>
  <c r="G13" i="3"/>
  <c r="L13" i="3" s="1"/>
  <c r="G14" i="3"/>
  <c r="H14" i="3" s="1"/>
  <c r="K14" i="3" s="1"/>
  <c r="G15" i="3"/>
  <c r="H15" i="3" s="1"/>
  <c r="K15" i="3" s="1"/>
  <c r="G16" i="3"/>
  <c r="H16" i="3" s="1"/>
  <c r="K16" i="3" s="1"/>
  <c r="A18" i="3"/>
  <c r="A19" i="3"/>
  <c r="A20" i="3"/>
  <c r="G27" i="3"/>
  <c r="J27" i="3" s="1"/>
  <c r="M27" i="3" s="1"/>
  <c r="G30" i="3"/>
  <c r="K30" i="3" s="1"/>
  <c r="G33" i="3"/>
  <c r="J33" i="3" s="1"/>
  <c r="M33" i="3" s="1"/>
  <c r="G36" i="3"/>
  <c r="L36" i="3" s="1"/>
  <c r="G39" i="3"/>
  <c r="G45" i="3"/>
  <c r="A46" i="3"/>
  <c r="A22" i="3" l="1"/>
  <c r="A23" i="3" s="1"/>
  <c r="J42" i="3"/>
  <c r="M42" i="3" s="1"/>
  <c r="K42" i="3"/>
  <c r="K23" i="3"/>
  <c r="L23" i="3"/>
  <c r="L24" i="3"/>
  <c r="L22" i="3"/>
  <c r="J22" i="3"/>
  <c r="M22" i="3" s="1"/>
  <c r="J24" i="3"/>
  <c r="M24" i="3" s="1"/>
  <c r="J12" i="3"/>
  <c r="M12" i="3" s="1"/>
  <c r="J15" i="3"/>
  <c r="M15" i="3" s="1"/>
  <c r="L16" i="3"/>
  <c r="L15" i="3"/>
  <c r="L14" i="3"/>
  <c r="H12" i="3"/>
  <c r="K12" i="3" s="1"/>
  <c r="J16" i="3"/>
  <c r="M16" i="3" s="1"/>
  <c r="J14" i="3"/>
  <c r="M14" i="3" s="1"/>
  <c r="J30" i="3"/>
  <c r="M30" i="3" s="1"/>
  <c r="L30" i="3"/>
  <c r="K33" i="3"/>
  <c r="L33" i="3"/>
  <c r="H13" i="3"/>
  <c r="K13" i="3" s="1"/>
  <c r="J13" i="3"/>
  <c r="M13" i="3" s="1"/>
  <c r="J39" i="3"/>
  <c r="M39" i="3" s="1"/>
  <c r="K39" i="3"/>
  <c r="L39" i="3"/>
  <c r="J45" i="3"/>
  <c r="M45" i="3" s="1"/>
  <c r="K45" i="3"/>
  <c r="L45" i="3"/>
  <c r="K27" i="3"/>
  <c r="L27" i="3"/>
  <c r="J36" i="3"/>
  <c r="M36" i="3" s="1"/>
  <c r="K36" i="3"/>
  <c r="A24" i="3" l="1"/>
  <c r="A27" i="3" s="1"/>
  <c r="N42" i="3"/>
  <c r="N30" i="3"/>
  <c r="N24" i="3"/>
  <c r="N23" i="3"/>
  <c r="N22" i="3"/>
  <c r="N14" i="3"/>
  <c r="N12" i="3"/>
  <c r="N13" i="3"/>
  <c r="N33" i="3"/>
  <c r="N15" i="3"/>
  <c r="N16" i="3"/>
  <c r="N36" i="3"/>
  <c r="N45" i="3"/>
  <c r="N27" i="3"/>
  <c r="N39" i="3"/>
  <c r="A30" i="3" l="1"/>
  <c r="N46" i="3"/>
  <c r="N17" i="3"/>
  <c r="A33" i="3" l="1"/>
  <c r="A36" i="3" s="1"/>
  <c r="N48" i="3"/>
  <c r="N49" i="3" s="1"/>
  <c r="N51" i="3" l="1"/>
  <c r="N50" i="3"/>
  <c r="A39" i="3"/>
  <c r="A42" i="3" s="1"/>
  <c r="A45" i="3" s="1"/>
  <c r="N52" i="3" l="1"/>
</calcChain>
</file>

<file path=xl/sharedStrings.xml><?xml version="1.0" encoding="utf-8"?>
<sst xmlns="http://schemas.openxmlformats.org/spreadsheetml/2006/main" count="68" uniqueCount="54">
  <si>
    <t>DESCRIPTION</t>
  </si>
  <si>
    <t>QUANTITY</t>
  </si>
  <si>
    <t>UNIT</t>
  </si>
  <si>
    <t>Mobilization Costs</t>
  </si>
  <si>
    <t>Temporary Control &amp; Facilities</t>
  </si>
  <si>
    <t>INSURANCE</t>
  </si>
  <si>
    <t>LS</t>
  </si>
  <si>
    <t>SR #</t>
  </si>
  <si>
    <t>SF</t>
  </si>
  <si>
    <t>Supervision and Coordination</t>
  </si>
  <si>
    <t>Final Cleaning</t>
  </si>
  <si>
    <t>SUB COST</t>
  </si>
  <si>
    <t>PROJECTED COST</t>
  </si>
  <si>
    <t>SUGGESTED BID</t>
  </si>
  <si>
    <t>CONTINGENCY</t>
  </si>
  <si>
    <t>Date:</t>
  </si>
  <si>
    <t>OVERHEAD AND PROFIT</t>
  </si>
  <si>
    <t>GENERAL REQUIREMENTS</t>
  </si>
  <si>
    <t>Scope:</t>
  </si>
  <si>
    <t>WASTAGE</t>
  </si>
  <si>
    <t>QUANTITY W/ WASTAGE</t>
  </si>
  <si>
    <t>SUBTOTAL</t>
  </si>
  <si>
    <t>REF</t>
  </si>
  <si>
    <t xml:space="preserve">Project: </t>
  </si>
  <si>
    <t>MATERIAL RATE</t>
  </si>
  <si>
    <t>LABOR RATE</t>
  </si>
  <si>
    <t>EQUIPMENT RATE</t>
  </si>
  <si>
    <t>Bond @ 2%</t>
  </si>
  <si>
    <t>MATERIAL COSTS</t>
  </si>
  <si>
    <t>LABOR COSTS</t>
  </si>
  <si>
    <t>EQUIPMENT COSTS</t>
  </si>
  <si>
    <t>Address:</t>
  </si>
  <si>
    <t>CY</t>
  </si>
  <si>
    <t>Excavation</t>
  </si>
  <si>
    <t>Hauloff</t>
  </si>
  <si>
    <t>Suitable Excavated Soil Compacted Backfill</t>
  </si>
  <si>
    <t>Formwork</t>
  </si>
  <si>
    <t>Reinforcement</t>
  </si>
  <si>
    <t>LB</t>
  </si>
  <si>
    <t>Concrete Footing</t>
  </si>
  <si>
    <t>#4 Bars</t>
  </si>
  <si>
    <t>Shear/Stem Wall Formwork</t>
  </si>
  <si>
    <t>Foundation Work</t>
  </si>
  <si>
    <t>EarthWork</t>
  </si>
  <si>
    <t>Continues Footing Concrete (3000 p.s.i)</t>
  </si>
  <si>
    <t>Footing Formwork</t>
  </si>
  <si>
    <t>Foundation Walls</t>
  </si>
  <si>
    <t>Concrete Foundation Wall (4000 p.s.i)</t>
  </si>
  <si>
    <t>Shoring</t>
  </si>
  <si>
    <t>Shoring
5"x5"x17.43' L Timber Piling @ 3'-0" o.c
2x12 Lagging</t>
  </si>
  <si>
    <t>Foundation Excavation, Concrete and Shouring</t>
  </si>
  <si>
    <t>ALTERATION TO MEET NEW BUILDING REQUIREMENTS, 1 FAMILY TO REMAIN</t>
  </si>
  <si>
    <t xml:space="preserve">Important Note: The information provided herein, including quantities, numbers, and scope, has been diligently compiled to the best of our knowledge. By utilizing or deriving any information contained within this document, you acknowledge and accept the accuracy of the information presented and waive any rights to claims for errors. Perfect Estimator LLC does not warrant the accuracy or completeness of the information provided herein. The contents of this document are intended solely for informational purposes and should be used as a guideline for quantities and pricing. It is incumbent upon the contractor undertaking the work to thoroughly review quantities and finalize pricing and materials based on their expertise and prevailing market conditions.
</t>
  </si>
  <si>
    <t>149-15 117 STREET KEW Gardens NY, 11420</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</si>
</sst>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1" formatCode="_(* #,##0_);_(* \(#,##0\);_(* &quot;-&quot;_);_(@_)"/>
    <numFmt numFmtId="44" formatCode="_(&quot;$&quot;* #,##0.00_);_(&quot;$&quot;* \(#,##0.00\);_(&quot;$&quot;* &quot;-&quot;??_);_(@_)"/>
    <numFmt numFmtId="164" formatCode="&quot;$&quot;#,##0"/>
    <numFmt numFmtId="165" formatCode="[$$-409]#,##0"/>
    <numFmt numFmtId="166" formatCode="&quot;$&quot;#,##0.00"/>
    <numFmt numFmtId="167" formatCode="#,##0.0_);\(#,##0.0\)"/>
  </numFmts>
  <fonts count="17" x14ac:knownFonts="1">
    <font>
      <sz val="11"/>
      <color theme="1"/>
      <name val="Tw Cen MT"/>
      <family val="2"/>
      <scheme val="minor"/>
    </font>
    <font>
      <b/>
      <sz val="12"/>
      <color theme="1"/>
      <name val="Tw Cen MT"/>
      <family val="2"/>
      <scheme val="minor"/>
    </font>
    <font>
      <sz val="11"/>
      <name val="Arial"/>
      <family val="2"/>
    </font>
    <font>
      <sz val="11"/>
      <color theme="1"/>
      <name val="Tw Cen MT"/>
      <family val="2"/>
      <scheme val="minor"/>
    </font>
    <font>
      <sz val="12"/>
      <name val="Arial"/>
      <family val="2"/>
    </font>
    <font>
      <sz val="11"/>
      <color theme="0"/>
      <name val="Tw Cen MT"/>
      <family val="2"/>
      <scheme val="minor"/>
    </font>
    <font>
      <sz val="12"/>
      <color theme="1"/>
      <name val="Arial"/>
      <family val="2"/>
    </font>
    <font>
      <b/>
      <sz val="12"/>
      <name val="Arial"/>
      <family val="2"/>
    </font>
    <font>
      <sz val="11"/>
      <color theme="1"/>
      <name val="Arial"/>
      <family val="2"/>
    </font>
    <font>
      <b/>
      <sz val="11"/>
      <color theme="1"/>
      <name val="Arial"/>
      <family val="2"/>
    </font>
    <font>
      <b/>
      <sz val="11"/>
      <name val="Arial"/>
      <family val="2"/>
    </font>
    <font>
      <b/>
      <sz val="11"/>
      <color theme="0"/>
      <name val="Arial"/>
      <family val="2"/>
    </font>
    <font>
      <b/>
      <sz val="11"/>
      <color rgb="FF0000B3"/>
      <name val="Arial"/>
      <family val="2"/>
    </font>
    <font>
      <b/>
      <sz val="11"/>
      <color rgb="FF00B050"/>
      <name val="Arial"/>
      <family val="2"/>
    </font>
    <font>
      <b/>
      <sz val="11"/>
      <color rgb="FFFF0000"/>
      <name val="Arial"/>
      <family val="2"/>
    </font>
    <font>
      <sz val="12"/>
      <name val="Calibri"/>
      <family val="2"/>
    </font>
    <font>
      <sz val="11"/>
      <name val="Tw Cen MT"/>
      <family val="2"/>
      <scheme val="minor"/>
    </font>
  </fonts>
  <fills count="12">
    <fill>
      <patternFill patternType="none"/>
    </fill>
    <fill>
      <patternFill patternType="gray125"/>
    </fill>
    <fill>
      <patternFill patternType="solid">
        <fgColor theme="2"/>
        <bgColor indexed="64"/>
      </patternFill>
    </fill>
    <fill>
      <patternFill patternType="solid">
        <fgColor theme="0"/>
        <bgColor indexed="64"/>
      </patternFill>
    </fill>
    <fill>
      <patternFill patternType="solid">
        <fgColor theme="4"/>
      </patternFill>
    </fill>
    <fill>
      <patternFill patternType="solid">
        <fgColor rgb="FF3366CC"/>
        <bgColor indexed="64"/>
      </patternFill>
    </fill>
    <fill>
      <patternFill patternType="solid">
        <fgColor theme="4" tint="0.39997558519241921"/>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rgb="FFFFFF00"/>
        <bgColor indexed="64"/>
      </patternFill>
    </fill>
    <fill>
      <patternFill patternType="solid">
        <fgColor rgb="FFFFFFFF"/>
        <bgColor rgb="FFFFFFFF"/>
      </patternFill>
    </fill>
    <fill>
      <patternFill patternType="solid">
        <fgColor rgb="FF00B300"/>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style="medium">
        <color indexed="64"/>
      </left>
      <right/>
      <top style="medium">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bottom/>
      <diagonal/>
    </border>
    <border>
      <left/>
      <right style="medium">
        <color indexed="64"/>
      </right>
      <top style="medium">
        <color indexed="64"/>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top/>
      <bottom style="thin">
        <color indexed="64"/>
      </bottom>
      <diagonal/>
    </border>
    <border>
      <left/>
      <right/>
      <top style="hair">
        <color indexed="64"/>
      </top>
      <bottom style="hair">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s>
  <cellStyleXfs count="8">
    <xf numFmtId="0" fontId="0" fillId="0" borderId="0"/>
    <xf numFmtId="1" fontId="1" fillId="3" borderId="1">
      <alignment horizontal="center" vertical="center"/>
    </xf>
    <xf numFmtId="44" fontId="3" fillId="0" borderId="0" applyFont="0" applyFill="0" applyBorder="0" applyAlignment="0" applyProtection="0"/>
    <xf numFmtId="0" fontId="5" fillId="4" borderId="0" applyNumberFormat="0" applyBorder="0" applyAlignment="0" applyProtection="0"/>
    <xf numFmtId="39" fontId="4" fillId="0" borderId="16">
      <alignment horizontal="left" vertical="center" wrapText="1"/>
    </xf>
    <xf numFmtId="39" fontId="4" fillId="0" borderId="16">
      <alignment horizontal="left" vertical="center" wrapText="1"/>
    </xf>
    <xf numFmtId="0" fontId="4" fillId="0" borderId="0"/>
    <xf numFmtId="0" fontId="4" fillId="0" borderId="0"/>
  </cellStyleXfs>
  <cellXfs count="109">
    <xf numFmtId="0" fontId="0" fillId="0" borderId="0" xfId="0"/>
    <xf numFmtId="0" fontId="2" fillId="3" borderId="3" xfId="0" applyFont="1" applyFill="1" applyBorder="1" applyAlignment="1">
      <alignment horizontal="centerContinuous" vertical="center"/>
    </xf>
    <xf numFmtId="0" fontId="2" fillId="3" borderId="2" xfId="0" applyFont="1" applyFill="1" applyBorder="1" applyAlignment="1">
      <alignment horizontal="centerContinuous" vertical="center"/>
    </xf>
    <xf numFmtId="0" fontId="8" fillId="0" borderId="0" xfId="0" applyFont="1" applyAlignment="1">
      <alignment vertical="center"/>
    </xf>
    <xf numFmtId="0" fontId="8" fillId="0" borderId="2" xfId="0" applyFont="1" applyBorder="1" applyAlignment="1">
      <alignment horizontal="center" vertical="center"/>
    </xf>
    <xf numFmtId="0" fontId="9" fillId="3" borderId="2" xfId="0" applyFont="1" applyFill="1" applyBorder="1" applyAlignment="1">
      <alignment horizontal="left" vertical="center"/>
    </xf>
    <xf numFmtId="0" fontId="8" fillId="3" borderId="0" xfId="0" applyFont="1" applyFill="1" applyAlignment="1">
      <alignment vertical="center"/>
    </xf>
    <xf numFmtId="0" fontId="10" fillId="3" borderId="0" xfId="0" applyFont="1" applyFill="1" applyAlignment="1">
      <alignment horizontal="center" vertical="center"/>
    </xf>
    <xf numFmtId="0" fontId="11" fillId="5" borderId="12" xfId="3" applyFont="1" applyFill="1" applyBorder="1" applyAlignment="1">
      <alignment horizontal="center" vertical="center"/>
    </xf>
    <xf numFmtId="0" fontId="11" fillId="5" borderId="1" xfId="3" applyFont="1" applyFill="1" applyBorder="1" applyAlignment="1">
      <alignment horizontal="center" vertical="center" wrapText="1"/>
    </xf>
    <xf numFmtId="0" fontId="11" fillId="5" borderId="1" xfId="3" applyFont="1" applyFill="1" applyBorder="1" applyAlignment="1">
      <alignment horizontal="center" vertical="center"/>
    </xf>
    <xf numFmtId="0" fontId="11" fillId="5" borderId="1" xfId="3" applyNumberFormat="1" applyFont="1" applyFill="1" applyBorder="1" applyAlignment="1">
      <alignment horizontal="center" vertical="center"/>
    </xf>
    <xf numFmtId="0" fontId="8" fillId="5" borderId="0" xfId="0" applyFont="1" applyFill="1" applyAlignment="1">
      <alignment vertical="center"/>
    </xf>
    <xf numFmtId="0" fontId="8" fillId="7" borderId="0" xfId="0" applyFont="1" applyFill="1" applyAlignment="1">
      <alignment vertical="center"/>
    </xf>
    <xf numFmtId="0" fontId="8" fillId="3" borderId="0" xfId="0" applyFont="1" applyFill="1" applyAlignment="1">
      <alignment horizontal="center" vertical="center"/>
    </xf>
    <xf numFmtId="0" fontId="8" fillId="2" borderId="3"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10" fillId="0" borderId="2" xfId="0" applyFont="1" applyBorder="1" applyAlignment="1">
      <alignment horizontal="left" vertical="center"/>
    </xf>
    <xf numFmtId="0" fontId="9" fillId="0" borderId="9" xfId="0" applyFont="1" applyBorder="1" applyAlignment="1">
      <alignment horizontal="left" vertical="center"/>
    </xf>
    <xf numFmtId="0" fontId="10" fillId="3" borderId="0" xfId="0" applyFont="1" applyFill="1" applyAlignment="1">
      <alignment horizontal="left" vertical="center"/>
    </xf>
    <xf numFmtId="0" fontId="10" fillId="7" borderId="0" xfId="0" applyFont="1" applyFill="1" applyAlignment="1">
      <alignment horizontal="center" vertical="center"/>
    </xf>
    <xf numFmtId="0" fontId="9" fillId="7" borderId="0" xfId="0" applyFont="1" applyFill="1" applyAlignment="1">
      <alignment horizontal="left" vertical="center"/>
    </xf>
    <xf numFmtId="0" fontId="13" fillId="7" borderId="0" xfId="0" applyFont="1" applyFill="1" applyAlignment="1">
      <alignment vertical="center"/>
    </xf>
    <xf numFmtId="0" fontId="9" fillId="7" borderId="0" xfId="0" applyFont="1" applyFill="1" applyAlignment="1">
      <alignment vertical="center"/>
    </xf>
    <xf numFmtId="0" fontId="8" fillId="0" borderId="14" xfId="0" applyFont="1" applyBorder="1" applyAlignment="1">
      <alignment horizontal="center" vertical="center"/>
    </xf>
    <xf numFmtId="0" fontId="8" fillId="0" borderId="7" xfId="0" applyFont="1" applyBorder="1" applyAlignment="1">
      <alignment horizontal="center" vertical="center"/>
    </xf>
    <xf numFmtId="0" fontId="8" fillId="0" borderId="7" xfId="0" applyFont="1" applyBorder="1" applyAlignment="1">
      <alignment vertical="center"/>
    </xf>
    <xf numFmtId="9" fontId="8" fillId="0" borderId="7" xfId="0" applyNumberFormat="1" applyFont="1" applyBorder="1" applyAlignment="1">
      <alignment horizontal="center" vertical="center"/>
    </xf>
    <xf numFmtId="0" fontId="8" fillId="0" borderId="12" xfId="0" applyFont="1" applyBorder="1" applyAlignment="1">
      <alignment horizontal="center" vertical="center"/>
    </xf>
    <xf numFmtId="0" fontId="8" fillId="0" borderId="1" xfId="0" applyFont="1" applyBorder="1" applyAlignment="1">
      <alignment horizontal="center" vertical="center"/>
    </xf>
    <xf numFmtId="0" fontId="8" fillId="0" borderId="1" xfId="0" applyFont="1" applyBorder="1" applyAlignment="1">
      <alignment vertical="center"/>
    </xf>
    <xf numFmtId="0" fontId="8" fillId="0" borderId="8" xfId="0" applyFont="1" applyBorder="1" applyAlignment="1">
      <alignment horizontal="center" vertical="center"/>
    </xf>
    <xf numFmtId="0" fontId="8" fillId="0" borderId="8" xfId="0" applyFont="1" applyBorder="1" applyAlignment="1">
      <alignment vertical="center"/>
    </xf>
    <xf numFmtId="0" fontId="12" fillId="7" borderId="0" xfId="0" applyFont="1" applyFill="1" applyAlignment="1">
      <alignment vertical="center"/>
    </xf>
    <xf numFmtId="39" fontId="2" fillId="0" borderId="1" xfId="4" applyFont="1" applyBorder="1" applyAlignment="1">
      <alignment horizontal="center" vertical="center" wrapText="1"/>
    </xf>
    <xf numFmtId="0" fontId="9" fillId="3" borderId="0" xfId="0" applyFont="1" applyFill="1" applyAlignment="1">
      <alignment horizontal="center" vertical="center"/>
    </xf>
    <xf numFmtId="0" fontId="8" fillId="0" borderId="14" xfId="0" applyFont="1" applyBorder="1" applyAlignment="1">
      <alignment horizontal="center" vertical="center" wrapText="1"/>
    </xf>
    <xf numFmtId="0" fontId="6" fillId="6" borderId="0" xfId="0" applyFont="1" applyFill="1" applyAlignment="1">
      <alignment vertical="center"/>
    </xf>
    <xf numFmtId="0" fontId="6" fillId="7" borderId="0" xfId="0" applyFont="1" applyFill="1" applyAlignment="1">
      <alignment vertical="center"/>
    </xf>
    <xf numFmtId="166" fontId="8" fillId="0" borderId="7" xfId="0" applyNumberFormat="1" applyFont="1" applyBorder="1" applyAlignment="1">
      <alignment horizontal="center" vertical="center"/>
    </xf>
    <xf numFmtId="2" fontId="8" fillId="0" borderId="7" xfId="0" applyNumberFormat="1" applyFont="1" applyBorder="1" applyAlignment="1">
      <alignment horizontal="center" vertical="center"/>
    </xf>
    <xf numFmtId="2" fontId="8" fillId="2" borderId="2" xfId="0" applyNumberFormat="1" applyFont="1" applyFill="1" applyBorder="1" applyAlignment="1">
      <alignment horizontal="center" vertical="center" wrapText="1"/>
    </xf>
    <xf numFmtId="2" fontId="2" fillId="3" borderId="2" xfId="0" applyNumberFormat="1" applyFont="1" applyFill="1" applyBorder="1" applyAlignment="1">
      <alignment horizontal="center" vertical="center"/>
    </xf>
    <xf numFmtId="2" fontId="2" fillId="3" borderId="0" xfId="0" applyNumberFormat="1" applyFont="1" applyFill="1" applyAlignment="1">
      <alignment horizontal="center" vertical="center"/>
    </xf>
    <xf numFmtId="2" fontId="11" fillId="5" borderId="1" xfId="3" applyNumberFormat="1" applyFont="1" applyFill="1" applyBorder="1" applyAlignment="1">
      <alignment horizontal="center" vertical="center" wrapText="1"/>
    </xf>
    <xf numFmtId="2" fontId="13" fillId="7" borderId="0" xfId="0" applyNumberFormat="1" applyFont="1" applyFill="1" applyAlignment="1">
      <alignment vertical="center"/>
    </xf>
    <xf numFmtId="2" fontId="9" fillId="3" borderId="0" xfId="0" applyNumberFormat="1" applyFont="1" applyFill="1" applyAlignment="1">
      <alignment horizontal="center" vertical="center"/>
    </xf>
    <xf numFmtId="2" fontId="8" fillId="3" borderId="0" xfId="0" applyNumberFormat="1" applyFont="1" applyFill="1" applyAlignment="1">
      <alignment horizontal="center" vertical="center"/>
    </xf>
    <xf numFmtId="9" fontId="7" fillId="7" borderId="5" xfId="0" applyNumberFormat="1" applyFont="1" applyFill="1" applyBorder="1" applyAlignment="1">
      <alignment horizontal="center" vertical="center"/>
    </xf>
    <xf numFmtId="9" fontId="7" fillId="6" borderId="5" xfId="0" applyNumberFormat="1" applyFont="1" applyFill="1" applyBorder="1" applyAlignment="1">
      <alignment horizontal="center" vertical="center"/>
    </xf>
    <xf numFmtId="14" fontId="10" fillId="3" borderId="0" xfId="0" applyNumberFormat="1" applyFont="1" applyFill="1" applyAlignment="1">
      <alignment horizontal="left" vertical="center"/>
    </xf>
    <xf numFmtId="39" fontId="10" fillId="9" borderId="1" xfId="4" applyFont="1" applyFill="1" applyBorder="1">
      <alignment horizontal="left" vertical="center" wrapText="1"/>
    </xf>
    <xf numFmtId="0" fontId="13" fillId="6" borderId="1" xfId="0" applyFont="1" applyFill="1" applyBorder="1" applyAlignment="1">
      <alignment vertical="center"/>
    </xf>
    <xf numFmtId="0" fontId="10" fillId="6" borderId="1" xfId="0" applyFont="1" applyFill="1" applyBorder="1" applyAlignment="1">
      <alignment horizontal="center" vertical="center"/>
    </xf>
    <xf numFmtId="0" fontId="9" fillId="6" borderId="1" xfId="0" applyFont="1" applyFill="1" applyBorder="1" applyAlignment="1">
      <alignment horizontal="left" vertical="center"/>
    </xf>
    <xf numFmtId="0" fontId="9" fillId="6" borderId="1" xfId="0" applyFont="1" applyFill="1" applyBorder="1" applyAlignment="1">
      <alignment vertical="center"/>
    </xf>
    <xf numFmtId="2" fontId="13" fillId="6" borderId="1" xfId="0" applyNumberFormat="1" applyFont="1" applyFill="1" applyBorder="1" applyAlignment="1">
      <alignment vertical="center"/>
    </xf>
    <xf numFmtId="166" fontId="8" fillId="0" borderId="17" xfId="0" applyNumberFormat="1" applyFont="1" applyBorder="1" applyAlignment="1">
      <alignment horizontal="center" vertical="center"/>
    </xf>
    <xf numFmtId="0" fontId="9" fillId="3" borderId="10" xfId="0" applyFont="1" applyFill="1" applyBorder="1" applyAlignment="1">
      <alignment horizontal="left" vertical="center"/>
    </xf>
    <xf numFmtId="0" fontId="8" fillId="0" borderId="11" xfId="0" applyFont="1" applyBorder="1" applyAlignment="1">
      <alignment vertical="center"/>
    </xf>
    <xf numFmtId="0" fontId="11" fillId="5" borderId="13" xfId="3" applyFont="1" applyFill="1" applyBorder="1" applyAlignment="1">
      <alignment horizontal="center" vertical="center" wrapText="1"/>
    </xf>
    <xf numFmtId="0" fontId="13" fillId="6" borderId="12" xfId="0" applyFont="1" applyFill="1" applyBorder="1" applyAlignment="1">
      <alignment vertical="center"/>
    </xf>
    <xf numFmtId="0" fontId="13" fillId="6" borderId="13" xfId="0" applyFont="1" applyFill="1" applyBorder="1" applyAlignment="1">
      <alignment vertical="center"/>
    </xf>
    <xf numFmtId="0" fontId="13" fillId="7" borderId="9" xfId="0" applyFont="1" applyFill="1" applyBorder="1" applyAlignment="1">
      <alignment vertical="center"/>
    </xf>
    <xf numFmtId="166" fontId="12" fillId="7" borderId="11" xfId="0" applyNumberFormat="1" applyFont="1" applyFill="1" applyBorder="1" applyAlignment="1">
      <alignment vertical="center"/>
    </xf>
    <xf numFmtId="0" fontId="9" fillId="3" borderId="11" xfId="0" applyFont="1" applyFill="1" applyBorder="1" applyAlignment="1">
      <alignment horizontal="center" vertical="center"/>
    </xf>
    <xf numFmtId="164" fontId="7" fillId="6" borderId="18" xfId="0" applyNumberFormat="1" applyFont="1" applyFill="1" applyBorder="1" applyAlignment="1">
      <alignment horizontal="center" vertical="center"/>
    </xf>
    <xf numFmtId="165" fontId="7" fillId="7" borderId="19" xfId="0" applyNumberFormat="1" applyFont="1" applyFill="1" applyBorder="1" applyAlignment="1">
      <alignment horizontal="center" vertical="center"/>
    </xf>
    <xf numFmtId="165" fontId="7" fillId="6" borderId="13" xfId="0" applyNumberFormat="1" applyFont="1" applyFill="1" applyBorder="1" applyAlignment="1">
      <alignment horizontal="center" vertical="center"/>
    </xf>
    <xf numFmtId="0" fontId="13" fillId="0" borderId="0" xfId="0" applyFont="1" applyAlignment="1">
      <alignment vertical="center"/>
    </xf>
    <xf numFmtId="166" fontId="8" fillId="0" borderId="0" xfId="0" applyNumberFormat="1" applyFont="1" applyAlignment="1">
      <alignment vertical="center"/>
    </xf>
    <xf numFmtId="0" fontId="6" fillId="0" borderId="0" xfId="0" applyFont="1" applyAlignment="1">
      <alignment vertical="center"/>
    </xf>
    <xf numFmtId="39" fontId="2" fillId="0" borderId="7" xfId="4" applyFont="1" applyBorder="1">
      <alignment horizontal="left" vertical="center" wrapText="1"/>
    </xf>
    <xf numFmtId="0" fontId="13" fillId="6" borderId="0" xfId="0" applyFont="1" applyFill="1" applyAlignment="1">
      <alignment vertical="center"/>
    </xf>
    <xf numFmtId="0" fontId="9" fillId="6" borderId="0" xfId="0" applyFont="1" applyFill="1" applyAlignment="1">
      <alignment horizontal="left" vertical="center"/>
    </xf>
    <xf numFmtId="0" fontId="9" fillId="6" borderId="0" xfId="0" applyFont="1" applyFill="1" applyAlignment="1">
      <alignment vertical="center"/>
    </xf>
    <xf numFmtId="2" fontId="13" fillId="6" borderId="0" xfId="0" applyNumberFormat="1" applyFont="1" applyFill="1" applyAlignment="1">
      <alignment vertical="center"/>
    </xf>
    <xf numFmtId="0" fontId="7" fillId="6" borderId="7" xfId="0" applyFont="1" applyFill="1" applyBorder="1" applyAlignment="1">
      <alignment vertical="center"/>
    </xf>
    <xf numFmtId="0" fontId="8" fillId="2" borderId="10" xfId="0" applyFont="1" applyFill="1" applyBorder="1" applyAlignment="1">
      <alignment horizontal="center" vertical="center" wrapText="1"/>
    </xf>
    <xf numFmtId="0" fontId="13" fillId="6" borderId="11" xfId="0" applyFont="1" applyFill="1" applyBorder="1" applyAlignment="1">
      <alignment vertical="center"/>
    </xf>
    <xf numFmtId="164" fontId="9" fillId="8" borderId="22" xfId="0" applyNumberFormat="1" applyFont="1" applyFill="1" applyBorder="1" applyAlignment="1">
      <alignment horizontal="center" vertical="center"/>
    </xf>
    <xf numFmtId="0" fontId="10" fillId="6" borderId="9" xfId="0" applyFont="1" applyFill="1" applyBorder="1" applyAlignment="1">
      <alignment horizontal="center" vertical="center"/>
    </xf>
    <xf numFmtId="0" fontId="10" fillId="7" borderId="9" xfId="0" applyFont="1" applyFill="1" applyBorder="1" applyAlignment="1">
      <alignment horizontal="center" vertical="center"/>
    </xf>
    <xf numFmtId="0" fontId="8" fillId="0" borderId="9" xfId="0" applyFont="1" applyBorder="1" applyAlignment="1">
      <alignment horizontal="center" vertical="center" wrapText="1"/>
    </xf>
    <xf numFmtId="0" fontId="11" fillId="8" borderId="21" xfId="0" applyFont="1" applyFill="1" applyBorder="1" applyAlignment="1">
      <alignment horizontal="center" vertical="center"/>
    </xf>
    <xf numFmtId="167" fontId="2" fillId="0" borderId="1" xfId="4" applyNumberFormat="1" applyFont="1" applyBorder="1" applyAlignment="1">
      <alignment horizontal="center" vertical="center" wrapText="1"/>
    </xf>
    <xf numFmtId="37" fontId="2" fillId="0" borderId="1" xfId="4" applyNumberFormat="1" applyFont="1" applyBorder="1" applyAlignment="1">
      <alignment horizontal="center" vertical="center" wrapText="1"/>
    </xf>
    <xf numFmtId="1" fontId="8" fillId="0" borderId="7" xfId="0" applyNumberFormat="1" applyFont="1" applyBorder="1" applyAlignment="1">
      <alignment horizontal="center" vertical="center"/>
    </xf>
    <xf numFmtId="39" fontId="10" fillId="9" borderId="7" xfId="4" applyFont="1" applyFill="1" applyBorder="1">
      <alignment horizontal="left" vertical="center" wrapText="1"/>
    </xf>
    <xf numFmtId="39" fontId="2" fillId="0" borderId="7" xfId="4" applyFont="1" applyBorder="1" applyAlignment="1">
      <alignment horizontal="center" vertical="center" wrapText="1"/>
    </xf>
    <xf numFmtId="0" fontId="15" fillId="10" borderId="1" xfId="0" applyFont="1" applyFill="1" applyBorder="1" applyAlignment="1">
      <alignment horizontal="left" vertical="center" wrapText="1"/>
    </xf>
    <xf numFmtId="1" fontId="16" fillId="0" borderId="1" xfId="0" applyNumberFormat="1" applyFont="1" applyBorder="1" applyAlignment="1">
      <alignment horizontal="center" vertical="center"/>
    </xf>
    <xf numFmtId="41" fontId="15" fillId="10" borderId="7" xfId="0" applyNumberFormat="1" applyFont="1" applyFill="1" applyBorder="1" applyAlignment="1">
      <alignment horizontal="left" vertical="center" wrapText="1"/>
    </xf>
    <xf numFmtId="39" fontId="10" fillId="11" borderId="7" xfId="0" applyNumberFormat="1" applyFont="1" applyFill="1" applyBorder="1" applyAlignment="1">
      <alignment horizontal="center" vertical="center" wrapText="1"/>
    </xf>
    <xf numFmtId="0" fontId="10" fillId="3" borderId="0" xfId="0" applyFont="1" applyFill="1" applyAlignment="1">
      <alignment horizontal="center" vertical="center" wrapText="1"/>
    </xf>
    <xf numFmtId="0" fontId="10" fillId="3" borderId="0" xfId="0" applyFont="1" applyFill="1" applyAlignment="1">
      <alignment horizontal="left" vertical="center" wrapText="1"/>
    </xf>
    <xf numFmtId="0" fontId="9" fillId="8" borderId="20" xfId="0" applyFont="1" applyFill="1" applyBorder="1" applyAlignment="1">
      <alignment horizontal="center" vertical="center"/>
    </xf>
    <xf numFmtId="0" fontId="9" fillId="8" borderId="21" xfId="0" applyFont="1" applyFill="1" applyBorder="1" applyAlignment="1">
      <alignment horizontal="center" vertical="center"/>
    </xf>
    <xf numFmtId="0" fontId="7" fillId="7" borderId="15" xfId="0" applyFont="1" applyFill="1" applyBorder="1" applyAlignment="1">
      <alignment horizontal="right" vertical="center"/>
    </xf>
    <xf numFmtId="0" fontId="7" fillId="7" borderId="6" xfId="0" applyFont="1" applyFill="1" applyBorder="1" applyAlignment="1">
      <alignment horizontal="right" vertical="center"/>
    </xf>
    <xf numFmtId="0" fontId="7" fillId="7" borderId="26" xfId="0" applyFont="1" applyFill="1" applyBorder="1" applyAlignment="1">
      <alignment horizontal="right" vertical="center"/>
    </xf>
    <xf numFmtId="0" fontId="7" fillId="7" borderId="23" xfId="0" applyFont="1" applyFill="1" applyBorder="1" applyAlignment="1">
      <alignment horizontal="right" vertical="center"/>
    </xf>
    <xf numFmtId="0" fontId="7" fillId="7" borderId="24" xfId="0" applyFont="1" applyFill="1" applyBorder="1" applyAlignment="1">
      <alignment horizontal="right" vertical="center"/>
    </xf>
    <xf numFmtId="0" fontId="7" fillId="7" borderId="25" xfId="0" applyFont="1" applyFill="1" applyBorder="1" applyAlignment="1">
      <alignment horizontal="right" vertical="center"/>
    </xf>
    <xf numFmtId="0" fontId="8" fillId="3" borderId="2" xfId="0" applyFont="1" applyFill="1" applyBorder="1" applyAlignment="1">
      <alignment horizontal="left" vertical="top" wrapText="1"/>
    </xf>
    <xf numFmtId="39" fontId="14" fillId="6" borderId="4" xfId="0" applyNumberFormat="1" applyFont="1" applyFill="1" applyBorder="1" applyAlignment="1">
      <alignment horizontal="center" vertical="center" wrapText="1"/>
    </xf>
    <xf numFmtId="39" fontId="14" fillId="6" borderId="7" xfId="0" applyNumberFormat="1" applyFont="1" applyFill="1" applyBorder="1" applyAlignment="1">
      <alignment horizontal="center" vertical="center" wrapText="1"/>
    </xf>
    <xf numFmtId="0" fontId="12" fillId="3" borderId="0" xfId="0" applyFont="1" applyFill="1" applyAlignment="1">
      <alignment horizontal="left" vertical="center"/>
    </xf>
    <xf numFmtId="0" fontId="10" fillId="6" borderId="6" xfId="0" applyFont="1" applyFill="1" applyBorder="1" applyAlignment="1">
      <alignment horizontal="center" vertical="center"/>
    </xf>
  </cellXfs>
  <cellStyles count="8">
    <cellStyle name="Accent1" xfId="3" builtinId="29"/>
    <cellStyle name="Currency 2" xfId="2"/>
    <cellStyle name="Normal" xfId="0" builtinId="0"/>
    <cellStyle name="Normal 2 3" xfId="7"/>
    <cellStyle name="Normal 3" xfId="6"/>
    <cellStyle name="Style 1" xfId="1"/>
    <cellStyle name="takeoffs body style" xfId="4"/>
    <cellStyle name="takeoffs body style 2" xfId="5"/>
  </cellStyles>
  <dxfs count="0"/>
  <tableStyles count="0" defaultTableStyle="TableStyleMedium9" defaultPivotStyle="PivotStyleLight16"/>
  <colors>
    <mruColors>
      <color rgb="FF0000B3"/>
      <color rgb="FF00B300"/>
      <color rgb="FF3399FF"/>
      <color rgb="FF3366CC"/>
      <color rgb="FFEFF5F5"/>
      <color rgb="FF4F81BD"/>
      <color rgb="FFA744B8"/>
      <color rgb="FF8533C9"/>
      <color rgb="FF007F00"/>
      <color rgb="FFFC6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2</xdr:col>
      <xdr:colOff>457200</xdr:colOff>
      <xdr:row>1</xdr:row>
      <xdr:rowOff>0</xdr:rowOff>
    </xdr:from>
    <xdr:ext cx="184731" cy="264560"/>
    <xdr:sp macro="" textlink="">
      <xdr:nvSpPr>
        <xdr:cNvPr id="2" name="TextBox 1">
          <a:extLst>
            <a:ext uri="{FF2B5EF4-FFF2-40B4-BE49-F238E27FC236}">
              <a16:creationId xmlns:a16="http://schemas.microsoft.com/office/drawing/2014/main" xmlns="" id="{9468C1C3-5B25-4548-869B-EEA8346D45C2}"/>
            </a:ext>
          </a:extLst>
        </xdr:cNvPr>
        <xdr:cNvSpPr txBox="1"/>
      </xdr:nvSpPr>
      <xdr:spPr>
        <a:xfrm>
          <a:off x="1828800" y="19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wsDr>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Integral">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Integral">
      <a:majorFont>
        <a:latin typeface="Tw Cen MT Condensed"/>
        <a:ea typeface=""/>
        <a:cs typeface=""/>
        <a:font script="Grek" typeface="Calibri"/>
        <a:font script="Cyrl" typeface="Calibri"/>
        <a:font script="Jpan" typeface="メイリオ"/>
        <a:font script="Hang" typeface="HY얕은샘물M"/>
        <a:font script="Hans" typeface="华文仿宋"/>
        <a:font script="Hant" typeface="微軟正黑體"/>
        <a:font script="Arab" typeface="Arial"/>
        <a:font script="Hebr" typeface="Levenim MT"/>
        <a:font script="Thai" typeface="Frees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Tw Cen MT"/>
        <a:ea typeface=""/>
        <a:cs typeface=""/>
        <a:font script="Grek" typeface="Calibri"/>
        <a:font script="Cyrl" typeface="Calibri"/>
        <a:font script="Jpan" typeface="メイリオ"/>
        <a:font script="Hang" typeface="HY얕은샘물M"/>
        <a:font script="Hans" typeface="华文仿宋"/>
        <a:font script="Hant" typeface="微軟正黑體"/>
        <a:font script="Arab" typeface="Arial"/>
        <a:font script="Hebr" typeface="Levenim MT"/>
        <a:font script="Thai" typeface="Frees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Integral">
      <a:fillStyleLst>
        <a:solidFill>
          <a:schemeClr val="phClr"/>
        </a:solidFill>
        <a:gradFill rotWithShape="1">
          <a:gsLst>
            <a:gs pos="0">
              <a:schemeClr val="phClr">
                <a:tint val="83000"/>
                <a:satMod val="100000"/>
                <a:lumMod val="100000"/>
              </a:schemeClr>
            </a:gs>
            <a:gs pos="100000">
              <a:schemeClr val="phClr">
                <a:tint val="61000"/>
                <a:satMod val="150000"/>
                <a:lumMod val="100000"/>
              </a:schemeClr>
            </a:gs>
          </a:gsLst>
          <a:path path="circle">
            <a:fillToRect l="100000" t="100000" r="100000" b="100000"/>
          </a:path>
        </a:gradFill>
        <a:gradFill rotWithShape="1">
          <a:gsLst>
            <a:gs pos="0">
              <a:schemeClr val="phClr">
                <a:tint val="100000"/>
                <a:shade val="85000"/>
                <a:satMod val="100000"/>
                <a:lumMod val="100000"/>
              </a:schemeClr>
            </a:gs>
            <a:gs pos="100000">
              <a:schemeClr val="phClr">
                <a:tint val="90000"/>
                <a:shade val="100000"/>
                <a:satMod val="150000"/>
                <a:lumMod val="100000"/>
              </a:schemeClr>
            </a:gs>
          </a:gsLst>
          <a:path path="circle">
            <a:fillToRect l="100000" t="100000" r="100000" b="100000"/>
          </a:path>
        </a:gradFill>
      </a:fillStyleLst>
      <a:lnStyleLst>
        <a:ln w="9525" cap="flat" cmpd="sng" algn="ctr">
          <a:solidFill>
            <a:schemeClr val="phClr"/>
          </a:solidFill>
          <a:prstDash val="solid"/>
        </a:ln>
        <a:ln w="15875" cap="flat" cmpd="sng" algn="ctr">
          <a:solidFill>
            <a:schemeClr val="phClr"/>
          </a:solidFill>
          <a:prstDash val="solid"/>
        </a:ln>
        <a:ln w="19050" cap="flat" cmpd="sng" algn="ctr">
          <a:solidFill>
            <a:schemeClr val="phClr"/>
          </a:solidFill>
          <a:prstDash val="solid"/>
        </a:ln>
      </a:lnStyleLst>
      <a:effectStyleLst>
        <a:effectStyle>
          <a:effectLst/>
        </a:effectStyle>
        <a:effectStyle>
          <a:effectLst>
            <a:outerShdw blurRad="50800" dist="12700" dir="5400000" algn="ctr" rotWithShape="0">
              <a:srgbClr val="000000">
                <a:alpha val="50000"/>
              </a:srgbClr>
            </a:outerShdw>
          </a:effectLst>
        </a:effectStyle>
        <a:effectStyle>
          <a:effectLst>
            <a:outerShdw blurRad="76200" dist="25400" dir="5400000" algn="ctr" rotWithShape="0">
              <a:srgbClr val="000000">
                <a:alpha val="60000"/>
              </a:srgbClr>
            </a:outerShdw>
          </a:effectLst>
          <a:scene3d>
            <a:camera prst="orthographicFront">
              <a:rot lat="0" lon="0" rev="0"/>
            </a:camera>
            <a:lightRig rig="flat" dir="t">
              <a:rot lat="0" lon="0" rev="3600000"/>
            </a:lightRig>
          </a:scene3d>
          <a:sp3d contourW="12700" prstMaterial="flat">
            <a:bevelT w="38100" h="44450" prst="angle"/>
            <a:contourClr>
              <a:schemeClr val="phClr">
                <a:shade val="35000"/>
                <a:satMod val="160000"/>
              </a:schemeClr>
            </a:contourClr>
          </a:sp3d>
        </a:effectStyle>
      </a:effectStyleLst>
      <a:bgFillStyleLst>
        <a:solidFill>
          <a:schemeClr val="phClr"/>
        </a:solidFill>
        <a:solidFill>
          <a:schemeClr val="phClr">
            <a:tint val="95000"/>
            <a:shade val="85000"/>
            <a:satMod val="125000"/>
          </a:schemeClr>
        </a:solidFill>
        <a:blipFill rotWithShape="1">
          <a:blip xmlns:r="http://schemas.openxmlformats.org/officeDocument/2006/relationships" r:embed="rId1">
            <a:duotone>
              <a:schemeClr val="phClr">
                <a:tint val="95000"/>
                <a:shade val="74000"/>
                <a:satMod val="230000"/>
              </a:schemeClr>
              <a:schemeClr val="phClr">
                <a:tint val="92000"/>
                <a:shade val="69000"/>
                <a:satMod val="250000"/>
              </a:schemeClr>
            </a:duotone>
          </a:blip>
          <a:tile tx="0" ty="0" sx="40000" sy="40000" flip="none" algn="tl"/>
        </a:blipFill>
      </a:bgFillStyleLst>
    </a:fmtScheme>
  </a:themeElements>
  <a:objectDefaults/>
  <a:extraClrSchemeLst/>
  <a:extLst>
    <a:ext uri="{05A4C25C-085E-4340-85A3-A5531E510DB2}">
      <thm15:themeFamily xmlns:thm15="http://schemas.microsoft.com/office/thememl/2012/main" name="Integral" id="{3577F8C9-A904-41D8-97D2-FD898F53F20E}" vid="{682D6EBE-8D36-4FF2-9DB3-F3D8D7B6715D}"/>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pageSetUpPr fitToPage="1"/>
  </sheetPr>
  <dimension ref="A1:BC53"/>
  <sheetViews>
    <sheetView showGridLines="0" tabSelected="1" topLeftCell="B20" zoomScaleNormal="100" zoomScaleSheetLayoutView="85" workbookViewId="0">
      <selection activeCell="C22" sqref="C22"/>
    </sheetView>
  </sheetViews>
  <sheetFormatPr defaultColWidth="9" defaultRowHeight="14.25" x14ac:dyDescent="0.2"/>
  <cols>
    <col min="1" max="1" width="8.625" style="6" customWidth="1"/>
    <col min="2" max="2" width="10.625" style="6" customWidth="1"/>
    <col min="3" max="3" width="45.625" style="6" customWidth="1"/>
    <col min="4" max="4" width="10.625" style="14" customWidth="1"/>
    <col min="5" max="5" width="7.625" style="6" customWidth="1"/>
    <col min="6" max="6" width="10.625" style="14" customWidth="1"/>
    <col min="7" max="7" width="12.625" style="47" customWidth="1"/>
    <col min="8" max="9" width="10.625" style="6" customWidth="1"/>
    <col min="10" max="10" width="11.625" style="6" hidden="1" customWidth="1"/>
    <col min="11" max="11" width="11.5" style="6" customWidth="1"/>
    <col min="12" max="12" width="14" style="6" customWidth="1"/>
    <col min="13" max="13" width="11.625" style="6" customWidth="1"/>
    <col min="14" max="14" width="15.25" style="6" customWidth="1"/>
    <col min="15" max="55" width="9" style="3"/>
    <col min="56" max="16384" width="9" style="6"/>
  </cols>
  <sheetData>
    <row r="1" spans="1:55" s="3" customFormat="1" ht="15" hidden="1" customHeight="1" x14ac:dyDescent="0.2">
      <c r="A1" s="15"/>
      <c r="B1" s="16"/>
      <c r="C1" s="16"/>
      <c r="D1" s="16"/>
      <c r="E1" s="16"/>
      <c r="F1" s="16"/>
      <c r="G1" s="41"/>
      <c r="H1" s="16"/>
      <c r="I1" s="16"/>
      <c r="J1" s="16"/>
      <c r="K1" s="16"/>
      <c r="L1" s="16"/>
      <c r="M1" s="16"/>
      <c r="N1" s="78"/>
    </row>
    <row r="2" spans="1:55" ht="15" customHeight="1" x14ac:dyDescent="0.2">
      <c r="A2" s="1"/>
      <c r="B2" s="2"/>
      <c r="C2" s="17"/>
      <c r="D2" s="4"/>
      <c r="E2" s="17"/>
      <c r="F2" s="4"/>
      <c r="G2" s="42"/>
      <c r="H2" s="5"/>
      <c r="I2" s="5"/>
      <c r="J2" s="5"/>
      <c r="K2" s="5"/>
      <c r="L2" s="5"/>
      <c r="M2" s="5"/>
      <c r="N2" s="58"/>
    </row>
    <row r="3" spans="1:55" ht="15" customHeight="1" x14ac:dyDescent="0.2">
      <c r="A3" s="18" t="s">
        <v>23</v>
      </c>
      <c r="B3" s="94" t="s">
        <v>51</v>
      </c>
      <c r="C3" s="94"/>
      <c r="D3" s="94"/>
      <c r="E3" s="94"/>
      <c r="F3" s="7"/>
      <c r="G3" s="43"/>
      <c r="N3" s="59"/>
    </row>
    <row r="4" spans="1:55" ht="15" customHeight="1" x14ac:dyDescent="0.2">
      <c r="A4" s="18"/>
      <c r="B4" s="19"/>
      <c r="C4" s="3"/>
      <c r="D4" s="7"/>
      <c r="E4" s="3"/>
      <c r="F4" s="7"/>
      <c r="G4" s="43"/>
      <c r="N4" s="59"/>
    </row>
    <row r="5" spans="1:55" ht="15" customHeight="1" x14ac:dyDescent="0.2">
      <c r="A5" s="18" t="s">
        <v>31</v>
      </c>
      <c r="B5" s="95" t="s">
        <v>53</v>
      </c>
      <c r="C5" s="95"/>
      <c r="D5" s="7"/>
      <c r="E5" s="3"/>
      <c r="F5" s="7"/>
      <c r="G5" s="43"/>
      <c r="N5" s="59"/>
    </row>
    <row r="6" spans="1:55" ht="15" customHeight="1" x14ac:dyDescent="0.2">
      <c r="A6" s="18"/>
      <c r="B6" s="19"/>
      <c r="C6" s="3"/>
      <c r="D6" s="7"/>
      <c r="E6" s="3"/>
      <c r="F6" s="7"/>
      <c r="G6" s="43"/>
      <c r="N6" s="59"/>
    </row>
    <row r="7" spans="1:55" ht="15" customHeight="1" x14ac:dyDescent="0.2">
      <c r="A7" s="18" t="s">
        <v>18</v>
      </c>
      <c r="B7" s="107" t="s">
        <v>50</v>
      </c>
      <c r="C7" s="107"/>
      <c r="D7" s="7"/>
      <c r="E7" s="3"/>
      <c r="F7" s="7"/>
      <c r="G7" s="43"/>
      <c r="N7" s="59"/>
    </row>
    <row r="8" spans="1:55" ht="15" customHeight="1" x14ac:dyDescent="0.2">
      <c r="A8" s="18"/>
      <c r="B8" s="19"/>
      <c r="C8" s="3"/>
      <c r="D8" s="7"/>
      <c r="E8" s="3"/>
      <c r="F8" s="7"/>
      <c r="G8" s="43"/>
      <c r="N8" s="59"/>
    </row>
    <row r="9" spans="1:55" ht="15" customHeight="1" x14ac:dyDescent="0.2">
      <c r="A9" s="18" t="s">
        <v>15</v>
      </c>
      <c r="B9" s="50">
        <f ca="1">TODAY()</f>
        <v>45371</v>
      </c>
      <c r="C9" s="3"/>
      <c r="D9" s="7"/>
      <c r="E9" s="3"/>
      <c r="F9" s="7"/>
      <c r="G9" s="43"/>
      <c r="N9" s="59"/>
    </row>
    <row r="10" spans="1:55" s="12" customFormat="1" ht="30" x14ac:dyDescent="0.2">
      <c r="A10" s="8" t="s">
        <v>7</v>
      </c>
      <c r="B10" s="9" t="s">
        <v>22</v>
      </c>
      <c r="C10" s="10" t="s">
        <v>0</v>
      </c>
      <c r="D10" s="11" t="s">
        <v>1</v>
      </c>
      <c r="E10" s="10" t="s">
        <v>2</v>
      </c>
      <c r="F10" s="11" t="s">
        <v>19</v>
      </c>
      <c r="G10" s="44" t="s">
        <v>20</v>
      </c>
      <c r="H10" s="9" t="s">
        <v>24</v>
      </c>
      <c r="I10" s="9" t="s">
        <v>25</v>
      </c>
      <c r="J10" s="9" t="s">
        <v>26</v>
      </c>
      <c r="K10" s="9" t="s">
        <v>28</v>
      </c>
      <c r="L10" s="9" t="s">
        <v>29</v>
      </c>
      <c r="M10" s="9" t="s">
        <v>30</v>
      </c>
      <c r="N10" s="60" t="s">
        <v>11</v>
      </c>
      <c r="O10" s="3"/>
      <c r="P10" s="3"/>
      <c r="Q10" s="3"/>
      <c r="R10" s="3"/>
      <c r="S10" s="3"/>
      <c r="T10" s="3"/>
      <c r="U10" s="3"/>
      <c r="V10" s="3"/>
      <c r="W10" s="3"/>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row>
    <row r="11" spans="1:55" s="3" customFormat="1" ht="15" x14ac:dyDescent="0.2">
      <c r="A11" s="61"/>
      <c r="B11" s="53">
        <v>1000</v>
      </c>
      <c r="C11" s="54" t="s">
        <v>17</v>
      </c>
      <c r="D11" s="52"/>
      <c r="E11" s="55"/>
      <c r="F11" s="52"/>
      <c r="G11" s="56"/>
      <c r="H11" s="52"/>
      <c r="I11" s="52"/>
      <c r="J11" s="52"/>
      <c r="K11" s="52"/>
      <c r="L11" s="52"/>
      <c r="M11" s="52"/>
      <c r="N11" s="62"/>
      <c r="O11" s="69"/>
      <c r="P11" s="69"/>
      <c r="R11" s="70"/>
      <c r="S11" s="70"/>
    </row>
    <row r="12" spans="1:55" ht="18" customHeight="1" x14ac:dyDescent="0.2">
      <c r="A12" s="24">
        <v>1</v>
      </c>
      <c r="B12" s="93"/>
      <c r="C12" s="26" t="s">
        <v>9</v>
      </c>
      <c r="D12" s="40">
        <v>1</v>
      </c>
      <c r="E12" s="25" t="s">
        <v>6</v>
      </c>
      <c r="F12" s="27">
        <v>0</v>
      </c>
      <c r="G12" s="40">
        <f t="shared" ref="G12:G16" si="0">(F12*D12)+D12</f>
        <v>1</v>
      </c>
      <c r="H12" s="39">
        <f t="shared" ref="H12:H16" si="1">IF(G12=0,"",0)</f>
        <v>0</v>
      </c>
      <c r="I12" s="39">
        <v>0</v>
      </c>
      <c r="J12" s="39">
        <f t="shared" ref="J12:J16" si="2">IF(G12=0,"",0)</f>
        <v>0</v>
      </c>
      <c r="K12" s="39">
        <f t="shared" ref="K12:K16" si="3">IF(H12="","",H12*G12)</f>
        <v>0</v>
      </c>
      <c r="L12" s="39">
        <f t="shared" ref="L12:L16" si="4">IF(I12="","",I12*G12)</f>
        <v>0</v>
      </c>
      <c r="M12" s="39">
        <f t="shared" ref="M12:M16" si="5">IF(J12="","",J12*G12)</f>
        <v>0</v>
      </c>
      <c r="N12" s="57">
        <f t="shared" ref="N12:N16" si="6">IF(D12="","",(L12+K12+M12))</f>
        <v>0</v>
      </c>
    </row>
    <row r="13" spans="1:55" ht="18" customHeight="1" x14ac:dyDescent="0.2">
      <c r="A13" s="28">
        <f>A12+1</f>
        <v>2</v>
      </c>
      <c r="B13" s="93"/>
      <c r="C13" s="30" t="s">
        <v>10</v>
      </c>
      <c r="D13" s="40">
        <v>1</v>
      </c>
      <c r="E13" s="29" t="s">
        <v>6</v>
      </c>
      <c r="F13" s="27">
        <v>0</v>
      </c>
      <c r="G13" s="40">
        <f t="shared" si="0"/>
        <v>1</v>
      </c>
      <c r="H13" s="39">
        <f t="shared" si="1"/>
        <v>0</v>
      </c>
      <c r="I13" s="39">
        <v>0</v>
      </c>
      <c r="J13" s="39">
        <f t="shared" si="2"/>
        <v>0</v>
      </c>
      <c r="K13" s="39">
        <f t="shared" si="3"/>
        <v>0</v>
      </c>
      <c r="L13" s="39">
        <f t="shared" si="4"/>
        <v>0</v>
      </c>
      <c r="M13" s="39">
        <f t="shared" si="5"/>
        <v>0</v>
      </c>
      <c r="N13" s="57">
        <f t="shared" si="6"/>
        <v>0</v>
      </c>
    </row>
    <row r="14" spans="1:55" ht="18" customHeight="1" x14ac:dyDescent="0.2">
      <c r="A14" s="28">
        <f t="shared" ref="A14:A16" si="7">A13+1</f>
        <v>3</v>
      </c>
      <c r="B14" s="93"/>
      <c r="C14" s="30" t="s">
        <v>3</v>
      </c>
      <c r="D14" s="40">
        <v>1</v>
      </c>
      <c r="E14" s="29" t="s">
        <v>6</v>
      </c>
      <c r="F14" s="27">
        <v>0</v>
      </c>
      <c r="G14" s="40">
        <f t="shared" si="0"/>
        <v>1</v>
      </c>
      <c r="H14" s="39">
        <f t="shared" si="1"/>
        <v>0</v>
      </c>
      <c r="I14" s="39">
        <v>0</v>
      </c>
      <c r="J14" s="39">
        <f t="shared" si="2"/>
        <v>0</v>
      </c>
      <c r="K14" s="39">
        <f t="shared" si="3"/>
        <v>0</v>
      </c>
      <c r="L14" s="39">
        <f t="shared" si="4"/>
        <v>0</v>
      </c>
      <c r="M14" s="39">
        <f t="shared" si="5"/>
        <v>0</v>
      </c>
      <c r="N14" s="57">
        <f t="shared" si="6"/>
        <v>0</v>
      </c>
    </row>
    <row r="15" spans="1:55" ht="18" customHeight="1" x14ac:dyDescent="0.2">
      <c r="A15" s="28">
        <f t="shared" si="7"/>
        <v>4</v>
      </c>
      <c r="B15" s="93"/>
      <c r="C15" s="32" t="s">
        <v>27</v>
      </c>
      <c r="D15" s="40">
        <v>1</v>
      </c>
      <c r="E15" s="31" t="s">
        <v>6</v>
      </c>
      <c r="F15" s="27">
        <v>0</v>
      </c>
      <c r="G15" s="40">
        <f t="shared" si="0"/>
        <v>1</v>
      </c>
      <c r="H15" s="39">
        <f t="shared" si="1"/>
        <v>0</v>
      </c>
      <c r="I15" s="39">
        <v>0</v>
      </c>
      <c r="J15" s="39">
        <f t="shared" si="2"/>
        <v>0</v>
      </c>
      <c r="K15" s="39">
        <f t="shared" si="3"/>
        <v>0</v>
      </c>
      <c r="L15" s="39">
        <f t="shared" si="4"/>
        <v>0</v>
      </c>
      <c r="M15" s="39">
        <f t="shared" si="5"/>
        <v>0</v>
      </c>
      <c r="N15" s="57">
        <f t="shared" si="6"/>
        <v>0</v>
      </c>
    </row>
    <row r="16" spans="1:55" ht="18" customHeight="1" x14ac:dyDescent="0.2">
      <c r="A16" s="28">
        <f t="shared" si="7"/>
        <v>5</v>
      </c>
      <c r="B16" s="93"/>
      <c r="C16" s="32" t="s">
        <v>4</v>
      </c>
      <c r="D16" s="40">
        <v>1</v>
      </c>
      <c r="E16" s="31" t="s">
        <v>6</v>
      </c>
      <c r="F16" s="27">
        <v>0</v>
      </c>
      <c r="G16" s="40">
        <f t="shared" si="0"/>
        <v>1</v>
      </c>
      <c r="H16" s="39">
        <f t="shared" si="1"/>
        <v>0</v>
      </c>
      <c r="I16" s="39">
        <v>0</v>
      </c>
      <c r="J16" s="39">
        <f t="shared" si="2"/>
        <v>0</v>
      </c>
      <c r="K16" s="39">
        <f t="shared" si="3"/>
        <v>0</v>
      </c>
      <c r="L16" s="39">
        <f t="shared" si="4"/>
        <v>0</v>
      </c>
      <c r="M16" s="39">
        <f t="shared" si="5"/>
        <v>0</v>
      </c>
      <c r="N16" s="57">
        <f t="shared" si="6"/>
        <v>0</v>
      </c>
    </row>
    <row r="17" spans="1:55" s="13" customFormat="1" ht="15" x14ac:dyDescent="0.2">
      <c r="A17" s="63"/>
      <c r="B17" s="20"/>
      <c r="C17" s="21"/>
      <c r="D17" s="22"/>
      <c r="E17" s="23"/>
      <c r="F17" s="22"/>
      <c r="G17" s="45"/>
      <c r="H17" s="33"/>
      <c r="I17" s="33"/>
      <c r="J17" s="33"/>
      <c r="K17" s="33"/>
      <c r="L17" s="33"/>
      <c r="M17" s="33" t="s">
        <v>21</v>
      </c>
      <c r="N17" s="64">
        <f>SUM(N12:N16)</f>
        <v>0</v>
      </c>
      <c r="O17" s="3"/>
      <c r="P17" s="3"/>
      <c r="Q17" s="3"/>
      <c r="R17" s="3"/>
      <c r="S17" s="3"/>
      <c r="T17" s="3"/>
      <c r="U17" s="3"/>
      <c r="V17" s="3"/>
      <c r="W17" s="3"/>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row>
    <row r="18" spans="1:55" ht="18" customHeight="1" x14ac:dyDescent="0.2">
      <c r="A18" s="83" t="str">
        <f>IF(D18=0,"",1+MAX(A$12:A12))</f>
        <v/>
      </c>
      <c r="B18" s="35"/>
      <c r="C18" s="35"/>
      <c r="D18" s="35"/>
      <c r="E18" s="35"/>
      <c r="F18" s="35"/>
      <c r="G18" s="46"/>
      <c r="H18" s="35"/>
      <c r="I18" s="35"/>
      <c r="J18" s="35"/>
      <c r="K18" s="35"/>
      <c r="L18" s="35"/>
      <c r="M18" s="35"/>
      <c r="N18" s="65"/>
    </row>
    <row r="19" spans="1:55" s="3" customFormat="1" ht="15" x14ac:dyDescent="0.2">
      <c r="A19" s="81" t="str">
        <f>IF(D19=0,"",1+MAX(#REF!))</f>
        <v/>
      </c>
      <c r="B19" s="108"/>
      <c r="C19" s="74" t="s">
        <v>42</v>
      </c>
      <c r="D19" s="74"/>
      <c r="E19" s="75"/>
      <c r="F19" s="73"/>
      <c r="G19" s="76"/>
      <c r="H19" s="73"/>
      <c r="I19" s="73"/>
      <c r="J19" s="73"/>
      <c r="K19" s="73"/>
      <c r="L19" s="73"/>
      <c r="M19" s="73"/>
      <c r="N19" s="79"/>
      <c r="O19" s="69"/>
      <c r="P19" s="69"/>
      <c r="R19" s="70"/>
      <c r="S19" s="70"/>
    </row>
    <row r="20" spans="1:55" ht="15" customHeight="1" x14ac:dyDescent="0.2">
      <c r="A20" s="36" t="str">
        <f>IF(D20=0,"",1+MAX(A$12:A19))</f>
        <v/>
      </c>
      <c r="B20" s="105"/>
      <c r="C20" s="72"/>
      <c r="D20" s="27"/>
      <c r="E20" s="40"/>
      <c r="F20" s="27"/>
      <c r="G20" s="40"/>
      <c r="H20" s="39"/>
      <c r="I20" s="39"/>
      <c r="J20" s="39"/>
      <c r="K20" s="39"/>
      <c r="L20" s="39"/>
      <c r="M20" s="39"/>
      <c r="N20" s="57"/>
    </row>
    <row r="21" spans="1:55" ht="15" x14ac:dyDescent="0.2">
      <c r="A21" s="36" t="str">
        <f>IF(D21=0,"",1+MAX(A$12:A20))</f>
        <v/>
      </c>
      <c r="B21" s="105"/>
      <c r="C21" s="51" t="s">
        <v>43</v>
      </c>
      <c r="D21" s="34"/>
      <c r="E21" s="34"/>
      <c r="F21" s="27"/>
      <c r="G21" s="87"/>
      <c r="H21" s="39"/>
      <c r="I21" s="39"/>
      <c r="J21" s="39" t="str">
        <f t="shared" ref="J21:J24" si="8">IF(G21=0,"",0)</f>
        <v/>
      </c>
      <c r="K21" s="39" t="str">
        <f t="shared" ref="K21:K24" si="9">IF(H21="","",H21*G21)</f>
        <v/>
      </c>
      <c r="L21" s="39" t="str">
        <f t="shared" ref="L21:L24" si="10">IF(I21="","",I21*G21)</f>
        <v/>
      </c>
      <c r="M21" s="39" t="str">
        <f t="shared" ref="M21:M24" si="11">IF(J21="","",J21*G21)</f>
        <v/>
      </c>
      <c r="N21" s="57" t="str">
        <f t="shared" ref="N21:N24" si="12">IF(D21="","",(L21+K21+M21))</f>
        <v/>
      </c>
    </row>
    <row r="22" spans="1:55" ht="15" customHeight="1" x14ac:dyDescent="0.2">
      <c r="A22" s="36">
        <f>IF(D22=0,"",1+MAX(A$12:A21))</f>
        <v>6</v>
      </c>
      <c r="B22" s="105"/>
      <c r="C22" s="72" t="s">
        <v>33</v>
      </c>
      <c r="D22" s="85">
        <v>143.22999999999999</v>
      </c>
      <c r="E22" s="34" t="s">
        <v>32</v>
      </c>
      <c r="F22" s="27">
        <v>0.1</v>
      </c>
      <c r="G22" s="85">
        <f>(F22*D22)+D22</f>
        <v>157.553</v>
      </c>
      <c r="H22" s="39">
        <v>0</v>
      </c>
      <c r="I22" s="39">
        <v>65</v>
      </c>
      <c r="J22" s="39">
        <f t="shared" si="8"/>
        <v>0</v>
      </c>
      <c r="K22" s="39">
        <f t="shared" si="9"/>
        <v>0</v>
      </c>
      <c r="L22" s="39">
        <f t="shared" si="10"/>
        <v>10240.945</v>
      </c>
      <c r="M22" s="39">
        <f t="shared" si="11"/>
        <v>0</v>
      </c>
      <c r="N22" s="57">
        <f t="shared" si="12"/>
        <v>10240.945</v>
      </c>
    </row>
    <row r="23" spans="1:55" ht="15" customHeight="1" x14ac:dyDescent="0.2">
      <c r="A23" s="36">
        <f>IF(D23=0,"",1+MAX(A$12:A22))</f>
        <v>7</v>
      </c>
      <c r="B23" s="105"/>
      <c r="C23" s="72" t="s">
        <v>35</v>
      </c>
      <c r="D23" s="85">
        <v>72.36</v>
      </c>
      <c r="E23" s="34" t="s">
        <v>32</v>
      </c>
      <c r="F23" s="27">
        <v>0.1</v>
      </c>
      <c r="G23" s="85">
        <f>(F23*D23)+D23</f>
        <v>79.596000000000004</v>
      </c>
      <c r="H23" s="39">
        <v>0</v>
      </c>
      <c r="I23" s="39">
        <v>45</v>
      </c>
      <c r="J23" s="39">
        <f t="shared" si="8"/>
        <v>0</v>
      </c>
      <c r="K23" s="39">
        <f t="shared" si="9"/>
        <v>0</v>
      </c>
      <c r="L23" s="39">
        <f t="shared" si="10"/>
        <v>3581.82</v>
      </c>
      <c r="M23" s="39">
        <f t="shared" si="11"/>
        <v>0</v>
      </c>
      <c r="N23" s="57">
        <f t="shared" si="12"/>
        <v>3581.82</v>
      </c>
    </row>
    <row r="24" spans="1:55" ht="15" customHeight="1" x14ac:dyDescent="0.2">
      <c r="A24" s="36">
        <f>IF(D24=0,"",1+MAX(A$12:A23))</f>
        <v>8</v>
      </c>
      <c r="B24" s="105"/>
      <c r="C24" s="72" t="s">
        <v>34</v>
      </c>
      <c r="D24" s="85">
        <f>D22-D23</f>
        <v>70.86999999999999</v>
      </c>
      <c r="E24" s="34" t="s">
        <v>32</v>
      </c>
      <c r="F24" s="27">
        <v>0.1</v>
      </c>
      <c r="G24" s="85">
        <f>(F24*D24)+D24</f>
        <v>77.956999999999994</v>
      </c>
      <c r="H24" s="39">
        <v>0</v>
      </c>
      <c r="I24" s="39">
        <v>25</v>
      </c>
      <c r="J24" s="39">
        <f t="shared" si="8"/>
        <v>0</v>
      </c>
      <c r="K24" s="39">
        <f t="shared" si="9"/>
        <v>0</v>
      </c>
      <c r="L24" s="39">
        <f t="shared" si="10"/>
        <v>1948.9249999999997</v>
      </c>
      <c r="M24" s="39">
        <f t="shared" si="11"/>
        <v>0</v>
      </c>
      <c r="N24" s="57">
        <f t="shared" si="12"/>
        <v>1948.9249999999997</v>
      </c>
    </row>
    <row r="25" spans="1:55" ht="15" customHeight="1" x14ac:dyDescent="0.2">
      <c r="A25" s="36" t="str">
        <f>IF(D25=0,"",1+MAX(A$12:A24))</f>
        <v/>
      </c>
      <c r="B25" s="105"/>
      <c r="C25" s="72"/>
      <c r="D25" s="86"/>
      <c r="E25" s="34"/>
      <c r="F25" s="27"/>
      <c r="G25" s="87"/>
      <c r="H25" s="39"/>
      <c r="I25" s="39"/>
      <c r="J25" s="39"/>
      <c r="K25" s="39"/>
      <c r="L25" s="39"/>
      <c r="M25" s="39"/>
      <c r="N25" s="57"/>
    </row>
    <row r="26" spans="1:55" ht="15" x14ac:dyDescent="0.2">
      <c r="A26" s="36" t="str">
        <f>IF(D26=0,"",1+MAX(A$12:A25))</f>
        <v/>
      </c>
      <c r="B26" s="105"/>
      <c r="C26" s="51" t="s">
        <v>39</v>
      </c>
      <c r="D26" s="34"/>
      <c r="E26" s="34"/>
      <c r="F26" s="27"/>
      <c r="G26" s="40"/>
      <c r="H26" s="39"/>
      <c r="I26" s="39"/>
      <c r="J26" s="39"/>
      <c r="K26" s="39"/>
      <c r="L26" s="39"/>
      <c r="M26" s="39"/>
      <c r="N26" s="57"/>
    </row>
    <row r="27" spans="1:55" ht="15" customHeight="1" x14ac:dyDescent="0.2">
      <c r="A27" s="36">
        <f>IF(D27=0,"",1+MAX(A$12:A26))</f>
        <v>9</v>
      </c>
      <c r="B27" s="105"/>
      <c r="C27" s="72" t="s">
        <v>44</v>
      </c>
      <c r="D27" s="34">
        <v>18.489999999999998</v>
      </c>
      <c r="E27" s="34" t="s">
        <v>32</v>
      </c>
      <c r="F27" s="27">
        <v>0.1</v>
      </c>
      <c r="G27" s="40">
        <f t="shared" ref="G27" si="13">(F27*D27)+D27</f>
        <v>20.338999999999999</v>
      </c>
      <c r="H27" s="39">
        <v>300</v>
      </c>
      <c r="I27" s="39">
        <v>185</v>
      </c>
      <c r="J27" s="39">
        <f t="shared" ref="J27" si="14">IF(G27=0,"",0)</f>
        <v>0</v>
      </c>
      <c r="K27" s="39">
        <f t="shared" ref="K27" si="15">IF(H27="","",H27*G27)</f>
        <v>6101.7</v>
      </c>
      <c r="L27" s="39">
        <f t="shared" ref="L27" si="16">IF(I27="","",I27*G27)</f>
        <v>3762.7149999999997</v>
      </c>
      <c r="M27" s="39">
        <f t="shared" ref="M27" si="17">IF(J27="","",J27*G27)</f>
        <v>0</v>
      </c>
      <c r="N27" s="57">
        <f t="shared" ref="N27" si="18">IF(D27="","",(L27+K27+M27))</f>
        <v>9864.4149999999991</v>
      </c>
    </row>
    <row r="28" spans="1:55" ht="15" customHeight="1" x14ac:dyDescent="0.2">
      <c r="A28" s="36" t="str">
        <f>IF(D28=0,"",1+MAX(A$12:A27))</f>
        <v/>
      </c>
      <c r="B28" s="105"/>
      <c r="C28" s="72"/>
      <c r="D28" s="89"/>
      <c r="E28" s="89"/>
      <c r="F28" s="27"/>
      <c r="G28" s="40"/>
      <c r="H28" s="39"/>
      <c r="I28" s="39"/>
      <c r="J28" s="39"/>
      <c r="K28" s="39"/>
      <c r="L28" s="39"/>
      <c r="M28" s="39"/>
      <c r="N28" s="57"/>
    </row>
    <row r="29" spans="1:55" ht="15" x14ac:dyDescent="0.2">
      <c r="A29" s="36" t="str">
        <f>IF(D29=0,"",1+MAX(A$12:A28))</f>
        <v/>
      </c>
      <c r="B29" s="105"/>
      <c r="C29" s="88" t="s">
        <v>36</v>
      </c>
      <c r="D29" s="89"/>
      <c r="E29" s="89"/>
      <c r="F29" s="27"/>
      <c r="G29" s="40"/>
      <c r="H29" s="39"/>
      <c r="I29" s="39"/>
      <c r="J29" s="39"/>
      <c r="K29" s="39"/>
      <c r="L29" s="39"/>
      <c r="M29" s="39"/>
      <c r="N29" s="57"/>
    </row>
    <row r="30" spans="1:55" ht="15" customHeight="1" x14ac:dyDescent="0.2">
      <c r="A30" s="36">
        <f>IF(D30=0,"",1+MAX(A$12:A29))</f>
        <v>10</v>
      </c>
      <c r="B30" s="105"/>
      <c r="C30" s="72" t="s">
        <v>45</v>
      </c>
      <c r="D30" s="34">
        <v>332.8</v>
      </c>
      <c r="E30" s="34" t="s">
        <v>8</v>
      </c>
      <c r="F30" s="27">
        <v>0.1</v>
      </c>
      <c r="G30" s="40">
        <f>(F30*D30)+D30</f>
        <v>366.08000000000004</v>
      </c>
      <c r="H30" s="39">
        <v>3.75</v>
      </c>
      <c r="I30" s="39">
        <v>2.5</v>
      </c>
      <c r="J30" s="39">
        <f>IF(G30=0,"",0)</f>
        <v>0</v>
      </c>
      <c r="K30" s="39">
        <f>IF(H30="","",H30*G30)</f>
        <v>1372.8000000000002</v>
      </c>
      <c r="L30" s="39">
        <f>IF(I30="","",I30*G30)</f>
        <v>915.2</v>
      </c>
      <c r="M30" s="39">
        <f>IF(J30="","",J30*G30)</f>
        <v>0</v>
      </c>
      <c r="N30" s="57">
        <f>IF(D30="","",(L30+K30+M30))</f>
        <v>2288</v>
      </c>
    </row>
    <row r="31" spans="1:55" ht="15" customHeight="1" x14ac:dyDescent="0.2">
      <c r="A31" s="36" t="str">
        <f>IF(D31=0,"",1+MAX(A$12:A30))</f>
        <v/>
      </c>
      <c r="B31" s="105"/>
      <c r="C31" s="72"/>
      <c r="D31" s="34"/>
      <c r="E31" s="34"/>
      <c r="F31" s="27"/>
      <c r="G31" s="40"/>
      <c r="H31" s="39"/>
      <c r="I31" s="39"/>
      <c r="J31" s="39"/>
      <c r="K31" s="39"/>
      <c r="L31" s="39"/>
      <c r="M31" s="39"/>
      <c r="N31" s="57"/>
    </row>
    <row r="32" spans="1:55" ht="15" x14ac:dyDescent="0.2">
      <c r="A32" s="36" t="str">
        <f>IF(D32=0,"",1+MAX(A$12:A31))</f>
        <v/>
      </c>
      <c r="B32" s="105"/>
      <c r="C32" s="51" t="s">
        <v>37</v>
      </c>
      <c r="D32" s="34"/>
      <c r="E32" s="34"/>
      <c r="F32" s="27"/>
      <c r="G32" s="40"/>
      <c r="H32" s="39"/>
      <c r="I32" s="39"/>
      <c r="J32" s="39"/>
      <c r="K32" s="39"/>
      <c r="L32" s="39"/>
      <c r="M32" s="39"/>
      <c r="N32" s="57"/>
    </row>
    <row r="33" spans="1:55" ht="15" customHeight="1" x14ac:dyDescent="0.2">
      <c r="A33" s="36">
        <f>IF(D33=0,"",1+MAX(A$12:A32))</f>
        <v>11</v>
      </c>
      <c r="B33" s="105"/>
      <c r="C33" s="72" t="s">
        <v>40</v>
      </c>
      <c r="D33" s="34">
        <v>2410.31</v>
      </c>
      <c r="E33" s="34" t="s">
        <v>38</v>
      </c>
      <c r="F33" s="27">
        <v>0.1</v>
      </c>
      <c r="G33" s="40">
        <f>(F33*D33)+D33</f>
        <v>2651.3409999999999</v>
      </c>
      <c r="H33" s="39">
        <v>2.75</v>
      </c>
      <c r="I33" s="39">
        <v>1</v>
      </c>
      <c r="J33" s="39">
        <f>IF(G33=0,"",0)</f>
        <v>0</v>
      </c>
      <c r="K33" s="39">
        <f>IF(H33="","",H33*G33)</f>
        <v>7291.1877500000001</v>
      </c>
      <c r="L33" s="39">
        <f>IF(I33="","",I33*G33)</f>
        <v>2651.3409999999999</v>
      </c>
      <c r="M33" s="39">
        <f>IF(J33="","",J33*G33)</f>
        <v>0</v>
      </c>
      <c r="N33" s="57">
        <f>IF(D33="","",(L33+K33+M33))</f>
        <v>9942.5287499999995</v>
      </c>
    </row>
    <row r="34" spans="1:55" ht="15" customHeight="1" x14ac:dyDescent="0.2">
      <c r="A34" s="36" t="str">
        <f>IF(D34=0,"",1+MAX(A$12:A33))</f>
        <v/>
      </c>
      <c r="B34" s="105"/>
      <c r="C34" s="72"/>
      <c r="D34" s="27"/>
      <c r="E34" s="40"/>
      <c r="F34" s="27"/>
      <c r="G34" s="40"/>
      <c r="H34" s="39"/>
      <c r="I34" s="39"/>
      <c r="J34" s="39"/>
      <c r="K34" s="39"/>
      <c r="L34" s="39"/>
      <c r="M34" s="39"/>
      <c r="N34" s="57"/>
    </row>
    <row r="35" spans="1:55" ht="15" x14ac:dyDescent="0.2">
      <c r="A35" s="36" t="str">
        <f>IF(D35=0,"",1+MAX(A$12:A34))</f>
        <v/>
      </c>
      <c r="B35" s="105"/>
      <c r="C35" s="51" t="s">
        <v>46</v>
      </c>
      <c r="D35" s="34"/>
      <c r="E35" s="34"/>
      <c r="F35" s="27"/>
      <c r="G35" s="40"/>
      <c r="H35" s="39"/>
      <c r="I35" s="39"/>
      <c r="J35" s="39"/>
      <c r="K35" s="39"/>
      <c r="L35" s="39"/>
      <c r="M35" s="39"/>
      <c r="N35" s="57"/>
    </row>
    <row r="36" spans="1:55" ht="15" customHeight="1" x14ac:dyDescent="0.2">
      <c r="A36" s="36">
        <f>IF(D36=0,"",1+MAX(A$12:A35))</f>
        <v>12</v>
      </c>
      <c r="B36" s="105"/>
      <c r="C36" s="72" t="s">
        <v>47</v>
      </c>
      <c r="D36" s="34">
        <v>52.39</v>
      </c>
      <c r="E36" s="34" t="s">
        <v>32</v>
      </c>
      <c r="F36" s="27">
        <v>0.1</v>
      </c>
      <c r="G36" s="40">
        <f>(F36*D36)+D36</f>
        <v>57.629000000000005</v>
      </c>
      <c r="H36" s="39">
        <v>300</v>
      </c>
      <c r="I36" s="39">
        <v>185</v>
      </c>
      <c r="J36" s="39">
        <f>IF(G36=0,"",0)</f>
        <v>0</v>
      </c>
      <c r="K36" s="39">
        <f>IF(H36="","",H36*G36)</f>
        <v>17288.7</v>
      </c>
      <c r="L36" s="39">
        <f>IF(I36="","",I36*G36)</f>
        <v>10661.365000000002</v>
      </c>
      <c r="M36" s="39">
        <f>IF(J36="","",J36*G36)</f>
        <v>0</v>
      </c>
      <c r="N36" s="57">
        <f>IF(D36="","",(L36+K36+M36))</f>
        <v>27950.065000000002</v>
      </c>
    </row>
    <row r="37" spans="1:55" ht="15.75" x14ac:dyDescent="0.2">
      <c r="A37" s="36" t="str">
        <f>IF(D37=0,"",1+MAX(A$12:A36))</f>
        <v/>
      </c>
      <c r="B37" s="105"/>
      <c r="C37" s="72"/>
      <c r="D37" s="92"/>
      <c r="E37" s="89"/>
      <c r="F37" s="27"/>
      <c r="G37" s="40"/>
      <c r="H37" s="39"/>
      <c r="I37" s="39"/>
      <c r="J37" s="39"/>
      <c r="K37" s="39"/>
      <c r="L37" s="39"/>
      <c r="M37" s="39"/>
      <c r="N37" s="57"/>
    </row>
    <row r="38" spans="1:55" ht="15" x14ac:dyDescent="0.2">
      <c r="A38" s="36" t="str">
        <f>IF(D38=0,"",1+MAX(A$12:A37))</f>
        <v/>
      </c>
      <c r="B38" s="105"/>
      <c r="C38" s="88" t="s">
        <v>36</v>
      </c>
      <c r="D38" s="89"/>
      <c r="E38" s="89"/>
      <c r="F38" s="27"/>
      <c r="G38" s="40"/>
      <c r="H38" s="39"/>
      <c r="I38" s="39"/>
      <c r="J38" s="39"/>
      <c r="K38" s="39"/>
      <c r="L38" s="39"/>
      <c r="M38" s="39"/>
      <c r="N38" s="57"/>
    </row>
    <row r="39" spans="1:55" ht="15" customHeight="1" x14ac:dyDescent="0.2">
      <c r="A39" s="36">
        <f>IF(D39=0,"",1+MAX(A$12:A38))</f>
        <v>13</v>
      </c>
      <c r="B39" s="105"/>
      <c r="C39" s="72" t="s">
        <v>41</v>
      </c>
      <c r="D39" s="34">
        <v>2828.8</v>
      </c>
      <c r="E39" s="34" t="s">
        <v>8</v>
      </c>
      <c r="F39" s="27">
        <v>0.1</v>
      </c>
      <c r="G39" s="40">
        <f>(F39*D39)+D39</f>
        <v>3111.6800000000003</v>
      </c>
      <c r="H39" s="39">
        <v>3.75</v>
      </c>
      <c r="I39" s="39">
        <v>2.5</v>
      </c>
      <c r="J39" s="39">
        <f>IF(G39=0,"",0)</f>
        <v>0</v>
      </c>
      <c r="K39" s="39">
        <f>IF(H39="","",H39*G39)</f>
        <v>11668.800000000001</v>
      </c>
      <c r="L39" s="39">
        <f>IF(I39="","",I39*G39)</f>
        <v>7779.2000000000007</v>
      </c>
      <c r="M39" s="39">
        <f>IF(J39="","",J39*G39)</f>
        <v>0</v>
      </c>
      <c r="N39" s="57">
        <f>IF(D39="","",(L39+K39+M39))</f>
        <v>19448</v>
      </c>
    </row>
    <row r="40" spans="1:55" ht="15.75" x14ac:dyDescent="0.2">
      <c r="A40" s="36" t="str">
        <f>IF(D40=0,"",1+MAX(A$12:A39))</f>
        <v/>
      </c>
      <c r="B40" s="105"/>
      <c r="C40" s="90"/>
      <c r="D40" s="91"/>
      <c r="E40" s="34"/>
      <c r="F40" s="27"/>
      <c r="G40" s="40"/>
      <c r="H40" s="39"/>
      <c r="I40" s="39"/>
      <c r="J40" s="39"/>
      <c r="K40" s="39"/>
      <c r="L40" s="39"/>
      <c r="M40" s="39"/>
      <c r="N40" s="57"/>
    </row>
    <row r="41" spans="1:55" ht="15" x14ac:dyDescent="0.2">
      <c r="A41" s="36" t="str">
        <f>IF(D41=0,"",1+MAX(A$12:A40))</f>
        <v/>
      </c>
      <c r="B41" s="105"/>
      <c r="C41" s="51" t="s">
        <v>37</v>
      </c>
      <c r="D41" s="34"/>
      <c r="E41" s="34"/>
      <c r="F41" s="27"/>
      <c r="G41" s="40"/>
      <c r="H41" s="39"/>
      <c r="I41" s="39"/>
      <c r="J41" s="39"/>
      <c r="K41" s="39"/>
      <c r="L41" s="39"/>
      <c r="M41" s="39"/>
      <c r="N41" s="57"/>
    </row>
    <row r="42" spans="1:55" ht="15" customHeight="1" x14ac:dyDescent="0.2">
      <c r="A42" s="36">
        <f>IF(D42=0,"",1+MAX(A$12:A41))</f>
        <v>14</v>
      </c>
      <c r="B42" s="105"/>
      <c r="C42" s="72" t="s">
        <v>40</v>
      </c>
      <c r="D42" s="34">
        <v>4340.1400000000003</v>
      </c>
      <c r="E42" s="34" t="s">
        <v>38</v>
      </c>
      <c r="F42" s="27">
        <v>0.1</v>
      </c>
      <c r="G42" s="40">
        <f>(F42*D42)+D42</f>
        <v>4774.1540000000005</v>
      </c>
      <c r="H42" s="39">
        <v>2.75</v>
      </c>
      <c r="I42" s="39">
        <v>1</v>
      </c>
      <c r="J42" s="39">
        <f>IF(G42=0,"",0)</f>
        <v>0</v>
      </c>
      <c r="K42" s="39">
        <f>IF(H42="","",H42*G42)</f>
        <v>13128.923500000001</v>
      </c>
      <c r="L42" s="39">
        <f>IF(I42="","",I42*G42)</f>
        <v>4774.1540000000005</v>
      </c>
      <c r="M42" s="39">
        <f>IF(J42="","",J42*G42)</f>
        <v>0</v>
      </c>
      <c r="N42" s="57">
        <f>IF(D42="","",(L42+K42+M42))</f>
        <v>17903.077499999999</v>
      </c>
    </row>
    <row r="43" spans="1:55" ht="15" customHeight="1" x14ac:dyDescent="0.2">
      <c r="A43" s="36" t="str">
        <f>IF(D43=0,"",1+MAX(A$12:A42))</f>
        <v/>
      </c>
      <c r="B43" s="105"/>
      <c r="C43" s="72"/>
      <c r="D43" s="34"/>
      <c r="E43" s="34"/>
      <c r="F43" s="27"/>
      <c r="G43" s="40"/>
      <c r="H43" s="39"/>
      <c r="I43" s="39"/>
      <c r="J43" s="39"/>
      <c r="K43" s="39"/>
      <c r="L43" s="39"/>
      <c r="M43" s="39"/>
      <c r="N43" s="57"/>
    </row>
    <row r="44" spans="1:55" ht="15" x14ac:dyDescent="0.2">
      <c r="A44" s="36" t="str">
        <f>IF(D44=0,"",1+MAX(A$12:A43))</f>
        <v/>
      </c>
      <c r="B44" s="105"/>
      <c r="C44" s="51" t="s">
        <v>48</v>
      </c>
      <c r="D44" s="34"/>
      <c r="E44" s="34"/>
      <c r="F44" s="27"/>
      <c r="G44" s="40"/>
      <c r="H44" s="39"/>
      <c r="I44" s="39"/>
      <c r="J44" s="39"/>
      <c r="K44" s="39"/>
      <c r="L44" s="39"/>
      <c r="M44" s="39"/>
      <c r="N44" s="57"/>
    </row>
    <row r="45" spans="1:55" ht="42.75" x14ac:dyDescent="0.2">
      <c r="A45" s="36">
        <f>IF(D45=0,"",1+MAX(A$12:A44))</f>
        <v>15</v>
      </c>
      <c r="B45" s="106"/>
      <c r="C45" s="72" t="s">
        <v>49</v>
      </c>
      <c r="D45" s="34">
        <f>95.5*5.81</f>
        <v>554.85500000000002</v>
      </c>
      <c r="E45" s="34" t="s">
        <v>8</v>
      </c>
      <c r="F45" s="27">
        <v>0.1</v>
      </c>
      <c r="G45" s="40">
        <f>(F45*D45)+D45</f>
        <v>610.34050000000002</v>
      </c>
      <c r="H45" s="39">
        <v>4</v>
      </c>
      <c r="I45" s="39">
        <v>2</v>
      </c>
      <c r="J45" s="39">
        <f>IF(G45=0,"",0)</f>
        <v>0</v>
      </c>
      <c r="K45" s="39">
        <f>IF(H45="","",H45*G45)</f>
        <v>2441.3620000000001</v>
      </c>
      <c r="L45" s="39">
        <f>IF(I45="","",I45*G45)</f>
        <v>1220.681</v>
      </c>
      <c r="M45" s="39">
        <f>IF(J45="","",J45*G45)</f>
        <v>0</v>
      </c>
      <c r="N45" s="57">
        <f>IF(D45="","",(L45+K45+M45))</f>
        <v>3662.0430000000001</v>
      </c>
    </row>
    <row r="46" spans="1:55" ht="18" customHeight="1" x14ac:dyDescent="0.2">
      <c r="A46" s="82" t="str">
        <f>IF(D46=0,"",1+MAX(A$12:A45))</f>
        <v/>
      </c>
      <c r="B46" s="20"/>
      <c r="C46" s="21"/>
      <c r="D46" s="22"/>
      <c r="E46" s="23"/>
      <c r="F46" s="22"/>
      <c r="G46" s="45"/>
      <c r="H46" s="33"/>
      <c r="I46" s="33"/>
      <c r="J46" s="33"/>
      <c r="K46" s="33"/>
      <c r="L46" s="33"/>
      <c r="M46" s="33"/>
      <c r="N46" s="64">
        <f>SUM(N20:N45)</f>
        <v>106829.81925</v>
      </c>
    </row>
    <row r="47" spans="1:55" ht="18" customHeight="1" x14ac:dyDescent="0.2">
      <c r="A47" s="83"/>
      <c r="B47" s="35"/>
      <c r="C47" s="35"/>
      <c r="D47" s="35"/>
      <c r="E47" s="35"/>
      <c r="F47" s="35"/>
      <c r="G47" s="46"/>
      <c r="H47" s="35"/>
      <c r="I47" s="35"/>
      <c r="J47" s="35"/>
      <c r="K47" s="35"/>
      <c r="L47" s="35"/>
      <c r="M47" s="35"/>
      <c r="N47" s="65"/>
    </row>
    <row r="48" spans="1:55" s="37" customFormat="1" ht="20.100000000000001" customHeight="1" x14ac:dyDescent="0.2">
      <c r="A48" s="98" t="s">
        <v>12</v>
      </c>
      <c r="B48" s="99"/>
      <c r="C48" s="99"/>
      <c r="D48" s="99"/>
      <c r="E48" s="99"/>
      <c r="F48" s="99"/>
      <c r="G48" s="99"/>
      <c r="H48" s="99"/>
      <c r="I48" s="99"/>
      <c r="J48" s="99"/>
      <c r="K48" s="99"/>
      <c r="L48" s="100"/>
      <c r="M48" s="77"/>
      <c r="N48" s="66">
        <f>SUM(N17,N46)</f>
        <v>106829.81925</v>
      </c>
      <c r="O48" s="71"/>
      <c r="P48" s="71"/>
      <c r="Q48" s="71"/>
      <c r="R48" s="71"/>
      <c r="S48" s="71"/>
      <c r="T48" s="71"/>
      <c r="U48" s="71"/>
      <c r="V48" s="71"/>
      <c r="W48" s="71"/>
      <c r="X48" s="71"/>
      <c r="Y48" s="71"/>
      <c r="Z48" s="71"/>
      <c r="AA48" s="71"/>
      <c r="AB48" s="71"/>
      <c r="AC48" s="71"/>
      <c r="AD48" s="71"/>
      <c r="AE48" s="71"/>
      <c r="AF48" s="71"/>
      <c r="AG48" s="71"/>
      <c r="AH48" s="71"/>
      <c r="AI48" s="71"/>
      <c r="AJ48" s="71"/>
      <c r="AK48" s="71"/>
      <c r="AL48" s="71"/>
      <c r="AM48" s="71"/>
      <c r="AN48" s="71"/>
      <c r="AO48" s="71"/>
      <c r="AP48" s="71"/>
      <c r="AQ48" s="71"/>
      <c r="AR48" s="71"/>
      <c r="AS48" s="71"/>
      <c r="AT48" s="71"/>
      <c r="AU48" s="71"/>
      <c r="AV48" s="71"/>
      <c r="AW48" s="71"/>
      <c r="AX48" s="71"/>
      <c r="AY48" s="71"/>
      <c r="AZ48" s="71"/>
      <c r="BA48" s="71"/>
      <c r="BB48" s="71"/>
      <c r="BC48" s="71"/>
    </row>
    <row r="49" spans="1:55" s="38" customFormat="1" ht="20.100000000000001" customHeight="1" x14ac:dyDescent="0.2">
      <c r="A49" s="101" t="s">
        <v>16</v>
      </c>
      <c r="B49" s="102"/>
      <c r="C49" s="102"/>
      <c r="D49" s="102"/>
      <c r="E49" s="102"/>
      <c r="F49" s="102"/>
      <c r="G49" s="102"/>
      <c r="H49" s="102"/>
      <c r="I49" s="102"/>
      <c r="J49" s="102"/>
      <c r="K49" s="102"/>
      <c r="L49" s="103"/>
      <c r="M49" s="48">
        <v>0.2</v>
      </c>
      <c r="N49" s="67">
        <f>N48*M49</f>
        <v>21365.96385</v>
      </c>
      <c r="O49" s="71"/>
      <c r="P49" s="71"/>
      <c r="Q49" s="71"/>
      <c r="R49" s="71"/>
      <c r="S49" s="71"/>
      <c r="T49" s="71"/>
      <c r="U49" s="71"/>
      <c r="V49" s="71"/>
      <c r="W49" s="71"/>
      <c r="X49" s="71"/>
      <c r="Y49" s="71"/>
      <c r="Z49" s="71"/>
      <c r="AA49" s="71"/>
      <c r="AB49" s="71"/>
      <c r="AC49" s="71"/>
      <c r="AD49" s="71"/>
      <c r="AE49" s="71"/>
      <c r="AF49" s="71"/>
      <c r="AG49" s="71"/>
      <c r="AH49" s="71"/>
      <c r="AI49" s="71"/>
      <c r="AJ49" s="71"/>
      <c r="AK49" s="71"/>
      <c r="AL49" s="71"/>
      <c r="AM49" s="71"/>
      <c r="AN49" s="71"/>
      <c r="AO49" s="71"/>
      <c r="AP49" s="71"/>
      <c r="AQ49" s="71"/>
      <c r="AR49" s="71"/>
      <c r="AS49" s="71"/>
      <c r="AT49" s="71"/>
      <c r="AU49" s="71"/>
      <c r="AV49" s="71"/>
      <c r="AW49" s="71"/>
      <c r="AX49" s="71"/>
      <c r="AY49" s="71"/>
      <c r="AZ49" s="71"/>
      <c r="BA49" s="71"/>
      <c r="BB49" s="71"/>
      <c r="BC49" s="71"/>
    </row>
    <row r="50" spans="1:55" s="37" customFormat="1" ht="20.100000000000001" customHeight="1" x14ac:dyDescent="0.2">
      <c r="A50" s="101" t="s">
        <v>5</v>
      </c>
      <c r="B50" s="102"/>
      <c r="C50" s="102"/>
      <c r="D50" s="102"/>
      <c r="E50" s="102"/>
      <c r="F50" s="102"/>
      <c r="G50" s="102"/>
      <c r="H50" s="102"/>
      <c r="I50" s="102"/>
      <c r="J50" s="102"/>
      <c r="K50" s="102"/>
      <c r="L50" s="103"/>
      <c r="M50" s="49">
        <v>0.03</v>
      </c>
      <c r="N50" s="68">
        <f>N48*M50</f>
        <v>3204.8945774999997</v>
      </c>
      <c r="O50" s="71"/>
      <c r="P50" s="71"/>
      <c r="Q50" s="71"/>
      <c r="R50" s="71"/>
      <c r="S50" s="71"/>
      <c r="T50" s="71"/>
      <c r="U50" s="71"/>
      <c r="V50" s="71"/>
      <c r="W50" s="71"/>
      <c r="X50" s="71"/>
      <c r="Y50" s="71"/>
      <c r="Z50" s="71"/>
      <c r="AA50" s="71"/>
      <c r="AB50" s="71"/>
      <c r="AC50" s="71"/>
      <c r="AD50" s="71"/>
      <c r="AE50" s="71"/>
      <c r="AF50" s="71"/>
      <c r="AG50" s="71"/>
      <c r="AH50" s="71"/>
      <c r="AI50" s="71"/>
      <c r="AJ50" s="71"/>
      <c r="AK50" s="71"/>
      <c r="AL50" s="71"/>
      <c r="AM50" s="71"/>
      <c r="AN50" s="71"/>
      <c r="AO50" s="71"/>
      <c r="AP50" s="71"/>
      <c r="AQ50" s="71"/>
      <c r="AR50" s="71"/>
      <c r="AS50" s="71"/>
      <c r="AT50" s="71"/>
      <c r="AU50" s="71"/>
      <c r="AV50" s="71"/>
      <c r="AW50" s="71"/>
      <c r="AX50" s="71"/>
      <c r="AY50" s="71"/>
      <c r="AZ50" s="71"/>
      <c r="BA50" s="71"/>
      <c r="BB50" s="71"/>
      <c r="BC50" s="71"/>
    </row>
    <row r="51" spans="1:55" s="38" customFormat="1" ht="20.100000000000001" customHeight="1" x14ac:dyDescent="0.2">
      <c r="A51" s="101" t="s">
        <v>14</v>
      </c>
      <c r="B51" s="102"/>
      <c r="C51" s="102"/>
      <c r="D51" s="102"/>
      <c r="E51" s="102"/>
      <c r="F51" s="102"/>
      <c r="G51" s="102"/>
      <c r="H51" s="102"/>
      <c r="I51" s="102"/>
      <c r="J51" s="102"/>
      <c r="K51" s="102"/>
      <c r="L51" s="103"/>
      <c r="M51" s="48">
        <v>0.05</v>
      </c>
      <c r="N51" s="67">
        <f>N48*M51</f>
        <v>5341.4909625</v>
      </c>
      <c r="O51" s="71"/>
      <c r="P51" s="71"/>
      <c r="Q51" s="71"/>
      <c r="R51" s="71"/>
      <c r="S51" s="71"/>
      <c r="T51" s="71"/>
      <c r="U51" s="71"/>
      <c r="V51" s="71"/>
      <c r="W51" s="71"/>
      <c r="X51" s="71"/>
      <c r="Y51" s="71"/>
      <c r="Z51" s="71"/>
      <c r="AA51" s="71"/>
      <c r="AB51" s="71"/>
      <c r="AC51" s="71"/>
      <c r="AD51" s="71"/>
      <c r="AE51" s="71"/>
      <c r="AF51" s="71"/>
      <c r="AG51" s="71"/>
      <c r="AH51" s="71"/>
      <c r="AI51" s="71"/>
      <c r="AJ51" s="71"/>
      <c r="AK51" s="71"/>
      <c r="AL51" s="71"/>
      <c r="AM51" s="71"/>
      <c r="AN51" s="71"/>
      <c r="AO51" s="71"/>
      <c r="AP51" s="71"/>
      <c r="AQ51" s="71"/>
      <c r="AR51" s="71"/>
      <c r="AS51" s="71"/>
      <c r="AT51" s="71"/>
      <c r="AU51" s="71"/>
      <c r="AV51" s="71"/>
      <c r="AW51" s="71"/>
      <c r="AX51" s="71"/>
      <c r="AY51" s="71"/>
      <c r="AZ51" s="71"/>
      <c r="BA51" s="71"/>
      <c r="BB51" s="71"/>
      <c r="BC51" s="71"/>
    </row>
    <row r="52" spans="1:55" s="12" customFormat="1" ht="20.100000000000001" customHeight="1" thickBot="1" x14ac:dyDescent="0.25">
      <c r="A52" s="96" t="s">
        <v>13</v>
      </c>
      <c r="B52" s="97"/>
      <c r="C52" s="97"/>
      <c r="D52" s="97"/>
      <c r="E52" s="97"/>
      <c r="F52" s="97"/>
      <c r="G52" s="97"/>
      <c r="H52" s="97"/>
      <c r="I52" s="97"/>
      <c r="J52" s="84"/>
      <c r="K52" s="84"/>
      <c r="L52" s="84"/>
      <c r="M52" s="84"/>
      <c r="N52" s="80">
        <f>N48+N49+N50+N51</f>
        <v>136742.16863999999</v>
      </c>
      <c r="O52" s="3"/>
      <c r="P52" s="3"/>
      <c r="Q52" s="3"/>
      <c r="R52" s="3"/>
      <c r="S52" s="3"/>
      <c r="T52" s="3"/>
      <c r="U52" s="3"/>
      <c r="V52" s="3"/>
      <c r="W52" s="3"/>
      <c r="X52" s="3"/>
      <c r="Y52" s="3"/>
      <c r="Z52" s="3"/>
      <c r="AA52" s="3"/>
      <c r="AB52" s="3"/>
      <c r="AC52" s="3"/>
      <c r="AD52" s="3"/>
      <c r="AE52" s="3"/>
      <c r="AF52" s="3"/>
      <c r="AG52" s="3"/>
      <c r="AH52" s="3"/>
      <c r="AI52" s="3"/>
      <c r="AJ52" s="3"/>
      <c r="AK52" s="3"/>
      <c r="AL52" s="3"/>
      <c r="AM52" s="3"/>
      <c r="AN52" s="3"/>
      <c r="AO52" s="3"/>
      <c r="AP52" s="3"/>
      <c r="AQ52" s="3"/>
      <c r="AR52" s="3"/>
      <c r="AS52" s="3"/>
      <c r="AT52" s="3"/>
      <c r="AU52" s="3"/>
      <c r="AV52" s="3"/>
      <c r="AW52" s="3"/>
      <c r="AX52" s="3"/>
      <c r="AY52" s="3"/>
      <c r="AZ52" s="3"/>
      <c r="BA52" s="3"/>
      <c r="BB52" s="3"/>
      <c r="BC52" s="3"/>
    </row>
    <row r="53" spans="1:55" ht="70.5" customHeight="1" x14ac:dyDescent="0.2">
      <c r="B53" s="104" t="s">
        <v>52</v>
      </c>
      <c r="C53" s="104"/>
      <c r="D53" s="104"/>
      <c r="E53" s="104"/>
      <c r="F53" s="104"/>
      <c r="G53" s="104"/>
      <c r="H53" s="104"/>
      <c r="I53" s="104"/>
      <c r="J53" s="104"/>
      <c r="K53" s="104"/>
      <c r="L53" s="104"/>
      <c r="M53" s="104"/>
      <c r="N53" s="104"/>
    </row>
  </sheetData>
  <mergeCells count="10">
    <mergeCell ref="B20:B45"/>
    <mergeCell ref="B7:C7"/>
    <mergeCell ref="B53:N53"/>
    <mergeCell ref="B3:E3"/>
    <mergeCell ref="B5:C5"/>
    <mergeCell ref="A52:I52"/>
    <mergeCell ref="A48:L48"/>
    <mergeCell ref="A49:L49"/>
    <mergeCell ref="A50:L50"/>
    <mergeCell ref="A51:L51"/>
  </mergeCells>
  <printOptions horizontalCentered="1"/>
  <pageMargins left="0" right="0" top="0" bottom="0.17" header="0" footer="0"/>
  <pageSetup paperSize="9" scale="51" fitToHeight="0" orientation="portrait" r:id="rId1"/>
  <headerFooter scaleWithDoc="0" alignWithMargins="0"/>
  <rowBreaks count="1" manualBreakCount="1">
    <brk id="47" max="9"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S w i f t T o k e n s   x m l n s : x s d = " h t t p : / / w w w . w 3 . o r g / 2 0 0 1 / X M L S c h e m a "   x m l n s : x s i = " h t t p : / / w w w . w 3 . o r g / 2 0 0 1 / X M L S c h e m a - i n s t a n c e " > < T o k e n s / > < / S w i f t T o k e n s > 
</file>

<file path=customXml/itemProps1.xml><?xml version="1.0" encoding="utf-8"?>
<ds:datastoreItem xmlns:ds="http://schemas.openxmlformats.org/officeDocument/2006/customXml" ds:itemID="{8A8AE49B-84E5-4409-BE39-C4B9A6348666}">
  <ds:schemaRefs>
    <ds:schemaRef ds:uri="http://www.w3.org/2001/XMLSchem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TAKE-OFF</vt:lpstr>
      <vt:lpstr>'TAKE-OFF'!Print_Area</vt:lpstr>
      <vt:lpstr>'TAKE-OFF'!Print_Titles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Mfbzone</dc:creator>
  <cp:lastModifiedBy>Dell</cp:lastModifiedBy>
  <cp:lastPrinted>2019-03-19T12:47:20Z</cp:lastPrinted>
  <dcterms:created xsi:type="dcterms:W3CDTF">2016-03-30T11:57:46Z</dcterms:created>
  <dcterms:modified xsi:type="dcterms:W3CDTF">2024-03-20T18:54:04Z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PS9Connected">
    <vt:bool>true</vt:bool>
  </property>
  <property fmtid="{D5CDD505-2E9C-101B-9397-08002B2CF9AE}" pid="3" name="PlanSwiftJobName">
    <vt:lpwstr/>
  </property>
  <property fmtid="{D5CDD505-2E9C-101B-9397-08002B2CF9AE}" pid="4" name="PlanSwiftJobGuid">
    <vt:lpwstr/>
  </property>
  <property fmtid="{D5CDD505-2E9C-101B-9397-08002B2CF9AE}" pid="5" name="LinkedDataId">
    <vt:lpwstr>{8A8AE49B-84E5-4409-BE39-C4B9A6348666}</vt:lpwstr>
  </property>
</Properties>
</file>